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ЭтаКнига"/>
  <xr:revisionPtr revIDLastSave="0" documentId="13_ncr:1_{BC48FC78-5D6A-41B8-A466-EBBC3E00C2AF}" xr6:coauthVersionLast="44" xr6:coauthVersionMax="44" xr10:uidLastSave="{00000000-0000-0000-0000-000000000000}"/>
  <bookViews>
    <workbookView xWindow="-120" yWindow="-120" windowWidth="24240" windowHeight="13140" tabRatio="955" xr2:uid="{00000000-000D-0000-FFFF-FFFF00000000}"/>
  </bookViews>
  <sheets>
    <sheet name="ТС" sheetId="1" r:id="rId1"/>
    <sheet name="Потери" sheetId="21" r:id="rId2"/>
    <sheet name="Продувка 46,7км._x0009__x0009__x0009__x0009__x0009__x0009__x0009__x0009__x0009__x0009__x0009__x0009__x0009_(П" sheetId="20" r:id="rId3"/>
    <sheet name="Газ" sheetId="10" r:id="rId4"/>
    <sheet name="ГСМ" sheetId="9" r:id="rId5"/>
    <sheet name="Автогаз" sheetId="4" r:id="rId6"/>
    <sheet name="Зарплата+Налоги" sheetId="14" r:id="rId7"/>
    <sheet name="Амортизация" sheetId="16" r:id="rId8"/>
    <sheet name="Спец.одежда" sheetId="11" r:id="rId9"/>
    <sheet name="Обучение ПП" sheetId="12" r:id="rId10"/>
    <sheet name="Услуги связи" sheetId="7" r:id="rId11"/>
    <sheet name="Канц.товары" sheetId="6" r:id="rId12"/>
    <sheet name="Аренда" sheetId="8" r:id="rId13"/>
    <sheet name="Налоги" sheetId="17" r:id="rId14"/>
    <sheet name="Страхование" sheetId="13" r:id="rId15"/>
    <sheet name="Командиров. ГСМ" sheetId="2" r:id="rId16"/>
  </sheets>
  <definedNames>
    <definedName name="_xlnm.Print_Area" localSheetId="7">Амортизация!$A$1:$N$453</definedName>
    <definedName name="_xlnm.Print_Area" localSheetId="2">'Продувка 46,7км.													(П'!$A$1:$V$85</definedName>
    <definedName name="_xlnm.Print_Area" localSheetId="0">ТС!$A$1:$F$57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C13" i="13" l="1"/>
  <c r="D14" i="1" l="1"/>
  <c r="D26" i="1" l="1"/>
  <c r="E26" i="1" s="1"/>
  <c r="D38" i="1" l="1"/>
  <c r="C25" i="1"/>
  <c r="C24" i="1"/>
  <c r="D22" i="1"/>
  <c r="C21" i="1"/>
  <c r="D20" i="1"/>
  <c r="C16" i="1"/>
  <c r="C13" i="1"/>
  <c r="C12" i="1"/>
  <c r="C36" i="1" s="1"/>
  <c r="C37" i="1" s="1"/>
  <c r="H34" i="21"/>
  <c r="G34" i="21"/>
  <c r="F34" i="21"/>
  <c r="E34" i="21"/>
  <c r="C12" i="21"/>
  <c r="C34" i="21"/>
  <c r="D34" i="21"/>
  <c r="I12" i="21"/>
  <c r="H12" i="21"/>
  <c r="G12" i="21"/>
  <c r="I33" i="21"/>
  <c r="I34" i="21" s="1"/>
  <c r="D40" i="1" l="1"/>
  <c r="O66" i="20" l="1"/>
  <c r="M41" i="20" s="1"/>
  <c r="N41" i="20" s="1"/>
  <c r="P63" i="20"/>
  <c r="P66" i="20" s="1"/>
  <c r="O41" i="20"/>
  <c r="P41" i="20" s="1"/>
  <c r="L41" i="20"/>
  <c r="F41" i="20"/>
  <c r="L39" i="20"/>
  <c r="O39" i="20" s="1"/>
  <c r="F39" i="20"/>
  <c r="E31" i="20"/>
  <c r="R23" i="20"/>
  <c r="N23" i="20"/>
  <c r="K23" i="20"/>
  <c r="J18" i="20"/>
  <c r="G18" i="20"/>
  <c r="E18" i="20"/>
  <c r="L18" i="20" s="1"/>
  <c r="P11" i="20"/>
  <c r="M11" i="20"/>
  <c r="M10" i="20"/>
  <c r="M6" i="20"/>
  <c r="V39" i="20" l="1"/>
  <c r="N18" i="20"/>
  <c r="L20" i="20" s="1"/>
  <c r="K76" i="20" s="1"/>
  <c r="P39" i="20"/>
  <c r="E41" i="20"/>
  <c r="V41" i="20" s="1"/>
  <c r="M39" i="20"/>
  <c r="N39" i="20" s="1"/>
  <c r="D15" i="1"/>
  <c r="D13" i="1" s="1"/>
  <c r="D184" i="2"/>
  <c r="E182" i="2"/>
  <c r="D182" i="2"/>
  <c r="D173" i="2"/>
  <c r="D166" i="2"/>
  <c r="D165" i="2"/>
  <c r="D163" i="2"/>
  <c r="D161" i="2"/>
  <c r="C157" i="2"/>
  <c r="D156" i="2"/>
  <c r="D150" i="2"/>
  <c r="D148" i="2"/>
  <c r="C148" i="2"/>
  <c r="C151" i="2" s="1"/>
  <c r="C152" i="2" s="1"/>
  <c r="C156" i="2" s="1"/>
  <c r="C158" i="2" s="1"/>
  <c r="C166" i="2" s="1"/>
  <c r="C168" i="2" s="1"/>
  <c r="C170" i="2" s="1"/>
  <c r="E147" i="2"/>
  <c r="D147" i="2"/>
  <c r="D33" i="1"/>
  <c r="V43" i="20" l="1"/>
  <c r="R39" i="20"/>
  <c r="D139" i="2"/>
  <c r="C136" i="2"/>
  <c r="C141" i="2" s="1"/>
  <c r="C143" i="2" s="1"/>
  <c r="C144" i="2" s="1"/>
  <c r="C153" i="2" s="1"/>
  <c r="C159" i="2" s="1"/>
  <c r="C160" i="2" s="1"/>
  <c r="C161" i="2" s="1"/>
  <c r="C162" i="2" s="1"/>
  <c r="C164" i="2" s="1"/>
  <c r="C167" i="2" s="1"/>
  <c r="C169" i="2" s="1"/>
  <c r="C171" i="2" s="1"/>
  <c r="C135" i="2"/>
  <c r="C137" i="2" s="1"/>
  <c r="C15" i="2"/>
  <c r="D29" i="1"/>
  <c r="E29" i="1" s="1"/>
  <c r="R44" i="20" l="1"/>
  <c r="Q76" i="20" s="1"/>
  <c r="R43" i="20"/>
  <c r="E39" i="20"/>
  <c r="E43" i="20" s="1"/>
  <c r="C172" i="2"/>
  <c r="C174" i="2"/>
  <c r="C175" i="2" s="1"/>
  <c r="C177" i="2" s="1"/>
  <c r="C178" i="2" s="1"/>
  <c r="C179" i="2" s="1"/>
  <c r="C180" i="2" s="1"/>
  <c r="C181" i="2" s="1"/>
  <c r="C183" i="2" s="1"/>
  <c r="C138" i="2"/>
  <c r="C149" i="2" s="1"/>
  <c r="C142" i="2"/>
  <c r="Z25" i="14"/>
  <c r="D28" i="1" l="1"/>
  <c r="D27" i="1"/>
  <c r="F10" i="14"/>
  <c r="Y25" i="14"/>
  <c r="D19" i="1" s="1"/>
  <c r="AB25" i="14"/>
  <c r="Y10" i="14"/>
  <c r="F25" i="14"/>
  <c r="D17" i="1" s="1"/>
  <c r="E25" i="14"/>
  <c r="AA25" i="14"/>
  <c r="D18" i="1" s="1"/>
  <c r="X25" i="14"/>
  <c r="W25" i="14"/>
  <c r="V25" i="14"/>
  <c r="V10" i="14"/>
  <c r="AA10" i="14"/>
  <c r="X10" i="14"/>
  <c r="W10" i="14"/>
  <c r="AD10" i="14"/>
  <c r="AC10" i="14"/>
  <c r="AB10" i="14"/>
  <c r="Z10" i="14"/>
  <c r="E10" i="14"/>
  <c r="U23" i="14"/>
  <c r="U22" i="14"/>
  <c r="U21" i="14"/>
  <c r="U20" i="14"/>
  <c r="U18" i="14"/>
  <c r="U17" i="14"/>
  <c r="U16" i="14"/>
  <c r="U15" i="14"/>
  <c r="U14" i="14"/>
  <c r="U13" i="14"/>
  <c r="U12" i="14"/>
  <c r="U11" i="14"/>
  <c r="D16" i="1" l="1"/>
  <c r="C41" i="1"/>
  <c r="D41" i="1" s="1"/>
  <c r="C14" i="11"/>
  <c r="D30" i="1"/>
  <c r="D18" i="12"/>
  <c r="C18" i="12"/>
  <c r="C17" i="12"/>
  <c r="D17" i="12"/>
  <c r="I36" i="7"/>
  <c r="H36" i="7"/>
  <c r="N15" i="7"/>
  <c r="D32" i="1"/>
  <c r="D23" i="1"/>
  <c r="D21" i="1" s="1"/>
  <c r="D12" i="1" s="1"/>
  <c r="C32" i="4"/>
  <c r="D15" i="12"/>
  <c r="I30" i="7"/>
  <c r="I31" i="7"/>
  <c r="I32" i="7"/>
  <c r="I33" i="7"/>
  <c r="I34" i="7"/>
  <c r="I35" i="7"/>
  <c r="I28" i="7"/>
  <c r="I29" i="7"/>
  <c r="D14" i="2"/>
  <c r="D13" i="13"/>
  <c r="D13" i="12"/>
  <c r="D12" i="12"/>
  <c r="D17" i="6"/>
  <c r="D12" i="13"/>
  <c r="C16" i="13"/>
  <c r="D34" i="1" s="1"/>
  <c r="D3" i="12"/>
  <c r="D119" i="2"/>
  <c r="D118" i="2"/>
  <c r="D117" i="2"/>
  <c r="D120" i="2"/>
  <c r="D121" i="2"/>
  <c r="D122" i="2"/>
  <c r="D123" i="2"/>
  <c r="D124" i="2"/>
  <c r="D125" i="2"/>
  <c r="D126" i="2"/>
  <c r="D127" i="2"/>
  <c r="D128" i="2"/>
  <c r="D25" i="4"/>
  <c r="D26" i="4"/>
  <c r="D27" i="4"/>
  <c r="D28" i="4"/>
  <c r="D29" i="4"/>
  <c r="D30" i="4"/>
  <c r="D31" i="4"/>
  <c r="D32" i="4" s="1"/>
  <c r="I21" i="7"/>
  <c r="I22" i="7"/>
  <c r="I23" i="7"/>
  <c r="I24" i="7"/>
  <c r="I25" i="7"/>
  <c r="I26" i="7"/>
  <c r="I27" i="7"/>
  <c r="D110" i="2"/>
  <c r="D111" i="2"/>
  <c r="D112" i="2"/>
  <c r="D113" i="2"/>
  <c r="D114" i="2"/>
  <c r="D115" i="2"/>
  <c r="D116" i="2"/>
  <c r="D12" i="6"/>
  <c r="C10" i="6"/>
  <c r="C20" i="6" s="1"/>
  <c r="D31" i="1" s="1"/>
  <c r="D11" i="6"/>
  <c r="D98" i="2"/>
  <c r="D99" i="2"/>
  <c r="D100" i="2"/>
  <c r="D101" i="2"/>
  <c r="D102" i="2"/>
  <c r="D103" i="2"/>
  <c r="D104" i="2"/>
  <c r="D105" i="2"/>
  <c r="D106" i="2"/>
  <c r="D107" i="2"/>
  <c r="D108" i="2"/>
  <c r="D109" i="2"/>
  <c r="D20" i="4"/>
  <c r="D21" i="4"/>
  <c r="D22" i="4"/>
  <c r="D23" i="4"/>
  <c r="D24" i="4"/>
  <c r="E12" i="1" l="1"/>
  <c r="C14" i="10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81" i="2"/>
  <c r="C15" i="7"/>
  <c r="C14" i="9"/>
  <c r="D4" i="13"/>
  <c r="D5" i="13"/>
  <c r="D6" i="13"/>
  <c r="D7" i="13"/>
  <c r="D8" i="13"/>
  <c r="D9" i="13"/>
  <c r="D10" i="13"/>
  <c r="D11" i="13"/>
  <c r="D16" i="13"/>
  <c r="D14" i="13"/>
  <c r="D15" i="13"/>
  <c r="D3" i="13"/>
  <c r="D75" i="2"/>
  <c r="D76" i="2"/>
  <c r="D77" i="2"/>
  <c r="D78" i="2"/>
  <c r="D79" i="2"/>
  <c r="D80" i="2"/>
  <c r="D2" i="12"/>
  <c r="D65" i="2"/>
  <c r="D66" i="2"/>
  <c r="D67" i="2"/>
  <c r="D68" i="2"/>
  <c r="D69" i="2"/>
  <c r="D70" i="2"/>
  <c r="D71" i="2"/>
  <c r="D72" i="2"/>
  <c r="D73" i="2"/>
  <c r="D74" i="2"/>
  <c r="D5" i="7"/>
  <c r="D16" i="12"/>
  <c r="D14" i="12"/>
  <c r="D11" i="12"/>
  <c r="D10" i="12"/>
  <c r="D9" i="12"/>
  <c r="D8" i="12"/>
  <c r="D7" i="12"/>
  <c r="D6" i="12"/>
  <c r="D5" i="12"/>
  <c r="D4" i="12"/>
  <c r="D13" i="11"/>
  <c r="D12" i="11"/>
  <c r="D11" i="11"/>
  <c r="D10" i="11"/>
  <c r="D9" i="11"/>
  <c r="D8" i="11"/>
  <c r="D7" i="11"/>
  <c r="D6" i="11"/>
  <c r="D5" i="11"/>
  <c r="D4" i="11"/>
  <c r="D3" i="11"/>
  <c r="D2" i="11"/>
  <c r="D59" i="2"/>
  <c r="D60" i="2"/>
  <c r="D61" i="2"/>
  <c r="D62" i="2"/>
  <c r="D63" i="2"/>
  <c r="D64" i="2"/>
  <c r="D48" i="2"/>
  <c r="D49" i="2"/>
  <c r="D50" i="2"/>
  <c r="D51" i="2"/>
  <c r="D52" i="2"/>
  <c r="D53" i="2"/>
  <c r="D54" i="2"/>
  <c r="D55" i="2"/>
  <c r="D56" i="2"/>
  <c r="D57" i="2"/>
  <c r="D58" i="2"/>
  <c r="C14" i="8"/>
  <c r="D13" i="10"/>
  <c r="D12" i="10"/>
  <c r="D11" i="10"/>
  <c r="D10" i="10"/>
  <c r="D9" i="10"/>
  <c r="D8" i="10"/>
  <c r="D7" i="10"/>
  <c r="D6" i="10"/>
  <c r="D5" i="10"/>
  <c r="D4" i="10"/>
  <c r="D3" i="10"/>
  <c r="D2" i="10"/>
  <c r="D37" i="2"/>
  <c r="D38" i="2"/>
  <c r="D39" i="2"/>
  <c r="D40" i="2"/>
  <c r="D41" i="2"/>
  <c r="D42" i="2"/>
  <c r="D43" i="2"/>
  <c r="D44" i="2"/>
  <c r="D45" i="2"/>
  <c r="D46" i="2"/>
  <c r="D47" i="2"/>
  <c r="D14" i="10" l="1"/>
  <c r="D14" i="11"/>
  <c r="D13" i="9"/>
  <c r="D12" i="9"/>
  <c r="D11" i="9"/>
  <c r="D10" i="9"/>
  <c r="D9" i="9"/>
  <c r="D8" i="9"/>
  <c r="D7" i="9"/>
  <c r="D6" i="9"/>
  <c r="D5" i="9"/>
  <c r="D4" i="9"/>
  <c r="D3" i="9"/>
  <c r="D2" i="9"/>
  <c r="O14" i="7"/>
  <c r="O13" i="7"/>
  <c r="O12" i="7"/>
  <c r="O11" i="7"/>
  <c r="O10" i="7"/>
  <c r="O9" i="7"/>
  <c r="O8" i="7"/>
  <c r="O7" i="7"/>
  <c r="O6" i="7"/>
  <c r="O5" i="7"/>
  <c r="O4" i="7"/>
  <c r="O3" i="7"/>
  <c r="D13" i="8"/>
  <c r="D12" i="8"/>
  <c r="D11" i="8"/>
  <c r="D10" i="8"/>
  <c r="D9" i="8"/>
  <c r="D8" i="8"/>
  <c r="D7" i="8"/>
  <c r="D6" i="8"/>
  <c r="D5" i="8"/>
  <c r="D4" i="8"/>
  <c r="D3" i="8"/>
  <c r="D2" i="8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D3" i="7"/>
  <c r="D14" i="7"/>
  <c r="D13" i="7"/>
  <c r="D12" i="7"/>
  <c r="D11" i="7"/>
  <c r="D10" i="7"/>
  <c r="D9" i="7"/>
  <c r="D8" i="7"/>
  <c r="D7" i="7"/>
  <c r="D6" i="7"/>
  <c r="D4" i="7"/>
  <c r="O15" i="7" l="1"/>
  <c r="D14" i="8"/>
  <c r="D14" i="9"/>
  <c r="D15" i="7"/>
  <c r="D4" i="2"/>
  <c r="D5" i="2"/>
  <c r="D6" i="2"/>
  <c r="D7" i="2"/>
  <c r="D8" i="2"/>
  <c r="D9" i="2"/>
  <c r="D10" i="2"/>
  <c r="D11" i="2"/>
  <c r="D12" i="2"/>
  <c r="D13" i="2"/>
  <c r="D3" i="2"/>
  <c r="D15" i="2" l="1"/>
  <c r="D19" i="6"/>
  <c r="D18" i="6"/>
  <c r="D16" i="6"/>
  <c r="D15" i="6"/>
  <c r="D14" i="6"/>
  <c r="D13" i="6"/>
  <c r="D10" i="6"/>
  <c r="D9" i="6"/>
  <c r="D8" i="6"/>
  <c r="D7" i="6"/>
  <c r="D6" i="6"/>
  <c r="D5" i="6"/>
  <c r="D4" i="6"/>
  <c r="D3" i="6"/>
  <c r="D2" i="6"/>
  <c r="D20" i="6" l="1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C19" i="2"/>
  <c r="D19" i="2" l="1"/>
  <c r="D129" i="2" s="1"/>
  <c r="C129" i="2"/>
  <c r="D35" i="1" s="1"/>
  <c r="D24" i="1" s="1"/>
  <c r="D36" i="1" s="1"/>
  <c r="D37" i="1" s="1"/>
  <c r="E13" i="1"/>
  <c r="E14" i="1"/>
  <c r="E15" i="1"/>
  <c r="E16" i="1"/>
  <c r="E17" i="1"/>
  <c r="E18" i="1"/>
  <c r="E19" i="1"/>
  <c r="E20" i="1"/>
  <c r="E21" i="1"/>
  <c r="E22" i="1"/>
  <c r="E23" i="1"/>
  <c r="E27" i="1"/>
  <c r="E28" i="1"/>
  <c r="E30" i="1"/>
  <c r="E31" i="1"/>
  <c r="E32" i="1"/>
  <c r="E33" i="1"/>
  <c r="E34" i="1"/>
  <c r="E38" i="1"/>
  <c r="E39" i="1"/>
  <c r="E40" i="1"/>
  <c r="E41" i="1"/>
  <c r="D25" i="1" l="1"/>
  <c r="E25" i="1" s="1"/>
  <c r="E24" i="1"/>
  <c r="E35" i="1"/>
  <c r="E36" i="1" l="1"/>
</calcChain>
</file>

<file path=xl/sharedStrings.xml><?xml version="1.0" encoding="utf-8"?>
<sst xmlns="http://schemas.openxmlformats.org/spreadsheetml/2006/main" count="1559" uniqueCount="710">
  <si>
    <t>Приложение 1</t>
  </si>
  <si>
    <t>к Правилам </t>
  </si>
  <si>
    <t>утверждения предельного </t>
  </si>
  <si>
    <t>уровня тарифов (цен, ставок </t>
  </si>
  <si>
    <t>сборов) и тарифных смет на </t>
  </si>
  <si>
    <t>регулируемые услуги (товары, </t>
  </si>
  <si>
    <t>работы) субъектов </t>
  </si>
  <si>
    <t>естественных монополий</t>
  </si>
  <si>
    <t>Наименование показателей*</t>
  </si>
  <si>
    <t>Единица измерения</t>
  </si>
  <si>
    <t>Отклонение в %</t>
  </si>
  <si>
    <t>Причины отклонения</t>
  </si>
  <si>
    <t>Затраты на производство товаров и предоставление услуг, всего, в том числе</t>
  </si>
  <si>
    <t>Тысяч тенге</t>
  </si>
  <si>
    <t>Материальные затраты, всего, в том числе</t>
  </si>
  <si>
    <t>Расходы на оплату труда, всего, в том числе</t>
  </si>
  <si>
    <t>Заработная плата производственного персонала</t>
  </si>
  <si>
    <t>Социальный налог</t>
  </si>
  <si>
    <t>Амортизация</t>
  </si>
  <si>
    <t>Прочие затраты (расшифровать)</t>
  </si>
  <si>
    <t>Расходы периода всего, в том числе</t>
  </si>
  <si>
    <t>Общие и административные расходы, всего: в том числе:</t>
  </si>
  <si>
    <t>Заработная плата административного персонала</t>
  </si>
  <si>
    <t>Налоги</t>
  </si>
  <si>
    <t>Всего затрат на предоставление услуг</t>
  </si>
  <si>
    <t>Всего доходов</t>
  </si>
  <si>
    <t>Объем оказываемых услуг (товаров, работ)</t>
  </si>
  <si>
    <t>в натуральных показателях</t>
  </si>
  <si>
    <t>Нормативные технические потери</t>
  </si>
  <si>
    <t>%</t>
  </si>
  <si>
    <t>Тариф</t>
  </si>
  <si>
    <t>.-//-</t>
  </si>
  <si>
    <t>газ на потери</t>
  </si>
  <si>
    <t>ГСМ</t>
  </si>
  <si>
    <t>ОСМС</t>
  </si>
  <si>
    <t>специальная одежда</t>
  </si>
  <si>
    <t>обучение персонала</t>
  </si>
  <si>
    <t>Командировачные расходы</t>
  </si>
  <si>
    <t>Страхование</t>
  </si>
  <si>
    <t>Аренда офиса</t>
  </si>
  <si>
    <t>Канцелярские расходы</t>
  </si>
  <si>
    <t>Услуги связи</t>
  </si>
  <si>
    <t>тыс.м3</t>
  </si>
  <si>
    <t>     Наименование организации</t>
  </si>
  <si>
    <t xml:space="preserve">      Адрес </t>
  </si>
  <si>
    <t xml:space="preserve">      Телефон </t>
  </si>
  <si>
    <t xml:space="preserve">      Адрес электронной почты </t>
  </si>
  <si>
    <t xml:space="preserve">      Фамилия и телефон исполнителя </t>
  </si>
  <si>
    <t xml:space="preserve">      Руководитель </t>
  </si>
  <si>
    <t>ТОО "АЗИЯГАЗ ЧУНДЖА"</t>
  </si>
  <si>
    <t>Тимирязева 18А</t>
  </si>
  <si>
    <t xml:space="preserve"> +7 (727) 332-40-49 (вн. 1104)</t>
  </si>
  <si>
    <t xml:space="preserve"> agch@agch.kz </t>
  </si>
  <si>
    <t>Алимбеков Ильяс Маратович</t>
  </si>
  <si>
    <t>Наханов Роман Балхашевич</t>
  </si>
  <si>
    <t>январь</t>
  </si>
  <si>
    <t>Месяц</t>
  </si>
  <si>
    <t>Кол-во</t>
  </si>
  <si>
    <t>Сумма без НДС</t>
  </si>
  <si>
    <t>Сумма с НДС</t>
  </si>
  <si>
    <t>Комиссия</t>
  </si>
  <si>
    <t>Казахтелеком</t>
  </si>
  <si>
    <t>Kcell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</si>
  <si>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</si>
  <si>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</si>
  <si>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</si>
  <si>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</si>
  <si>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</si>
  <si>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</si>
  <si>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</si>
  <si>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</si>
  <si>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</si>
  <si>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</si>
  <si>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</si>
  <si>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Алмалы</t>
  </si>
  <si>
    <t>Февраль</t>
  </si>
  <si>
    <t>АДМГАЗ</t>
  </si>
  <si>
    <t>ИТОГО</t>
  </si>
  <si>
    <t>Страхование авто (камри)</t>
  </si>
  <si>
    <t>Итого</t>
  </si>
  <si>
    <t>ТОО  АЗИЯГАЗ ЧУНДЖА</t>
  </si>
  <si>
    <t>Отбор:</t>
  </si>
  <si>
    <t>Отработано дней</t>
  </si>
  <si>
    <t>Отработано часов</t>
  </si>
  <si>
    <t>Всего начислено</t>
  </si>
  <si>
    <t>Доплата за совместительство</t>
  </si>
  <si>
    <t>Доход прочий (НГ, 8 марта)</t>
  </si>
  <si>
    <t>Компенсация отпуска 01.01.2018</t>
  </si>
  <si>
    <t>Компенсация отпуска при увольнении 01.01.2018</t>
  </si>
  <si>
    <t>Косвенные доходы</t>
  </si>
  <si>
    <t>Материальная помощь необлагаемая</t>
  </si>
  <si>
    <t>Ночные (по часам)</t>
  </si>
  <si>
    <t>Оклад по дням</t>
  </si>
  <si>
    <t>Оклад по часам</t>
  </si>
  <si>
    <t>Оплата больничных листов</t>
  </si>
  <si>
    <t>Оплата отпуска</t>
  </si>
  <si>
    <t>Праздничные (по часам)</t>
  </si>
  <si>
    <t>Премии</t>
  </si>
  <si>
    <t>Сверхурочные работы</t>
  </si>
  <si>
    <t>Всего удержано</t>
  </si>
  <si>
    <t>ИПН</t>
  </si>
  <si>
    <t>Косвенный доход</t>
  </si>
  <si>
    <t>ОПВ</t>
  </si>
  <si>
    <t>Социальные отчисления</t>
  </si>
  <si>
    <t>Отчисления ОСМС</t>
  </si>
  <si>
    <t>Налоговые вычеты</t>
  </si>
  <si>
    <t>Расходы на оплату вознаграждений по ипотечным жилищным займам</t>
  </si>
  <si>
    <t>Стандартный 1 МЗП</t>
  </si>
  <si>
    <t>Налоговые вычеты и льготы</t>
  </si>
  <si>
    <t>Сотрудник</t>
  </si>
  <si>
    <t>Текущая должность</t>
  </si>
  <si>
    <t>Оклад (тариф)</t>
  </si>
  <si>
    <t>Основное подразделение (офис Темирязьева 18А)</t>
  </si>
  <si>
    <t>Абдужапарова Динара Маратовна</t>
  </si>
  <si>
    <t>Специалист ПТО</t>
  </si>
  <si>
    <t>Әлімбеков Ильяс Маратұлы</t>
  </si>
  <si>
    <t>Экономист</t>
  </si>
  <si>
    <t>Бабашева Айнур Абдразаковна</t>
  </si>
  <si>
    <t>Бухгалтер</t>
  </si>
  <si>
    <t>Жапаргалиева Жанар Аманкельдиновна</t>
  </si>
  <si>
    <t>Менеджер по персоналу</t>
  </si>
  <si>
    <t>Ибраев Сакен Енбекович</t>
  </si>
  <si>
    <t>Менеджер</t>
  </si>
  <si>
    <t>Исиналиева Айгуль Юрьевна</t>
  </si>
  <si>
    <t>Секретарь руководителя</t>
  </si>
  <si>
    <t>Какабаева Валентина Владимировна</t>
  </si>
  <si>
    <t>Главный бухгалтер</t>
  </si>
  <si>
    <t>Генеральный директор</t>
  </si>
  <si>
    <t>Нурсеитов Кайрат Баяхметович</t>
  </si>
  <si>
    <t>Главный специалист ПТО</t>
  </si>
  <si>
    <t>Пауль Александра Евгеньевна</t>
  </si>
  <si>
    <t>Ведущий специалист</t>
  </si>
  <si>
    <t>Ракишева Жанар Рыскалиевна</t>
  </si>
  <si>
    <t>Юрист</t>
  </si>
  <si>
    <t>Розбакиев Билимжан Имаржанович</t>
  </si>
  <si>
    <t>Водитель</t>
  </si>
  <si>
    <t>Туменбаева Индира Туменбаевна</t>
  </si>
  <si>
    <t>Чайзадин Бауржан Токтарканович</t>
  </si>
  <si>
    <t>Главный инженер</t>
  </si>
  <si>
    <t>ПРОМБАЗА, Уйгурский р-н, с.Чунджа, ул.Исламова 102А</t>
  </si>
  <si>
    <t>Авакриев Лутпулла Гайнуллаевич</t>
  </si>
  <si>
    <t>Специалист по учету и потреблению газа</t>
  </si>
  <si>
    <t>Аджимухаметұлы Сухраб</t>
  </si>
  <si>
    <t>Специалист</t>
  </si>
  <si>
    <t>Анаятова Мадина Нурдуновна</t>
  </si>
  <si>
    <t>Диспейчер АДС</t>
  </si>
  <si>
    <t>Арипов Адил Мухаметжанович</t>
  </si>
  <si>
    <t>Электрогазосварщик АДС</t>
  </si>
  <si>
    <t>Байбозов Әлішер Ильясбайұлы</t>
  </si>
  <si>
    <t>Слесарь АДС</t>
  </si>
  <si>
    <t>Бариева Сахинур Асановна</t>
  </si>
  <si>
    <t>Демесинова Алма Абуовна</t>
  </si>
  <si>
    <t>Уборщик служебных помещений</t>
  </si>
  <si>
    <t>Джамиев Кудрят Мирзахметович</t>
  </si>
  <si>
    <t>Водитель АДС</t>
  </si>
  <si>
    <t>Избакиев Арупжан Максимович</t>
  </si>
  <si>
    <t>Исляков Нурахмет Нурумович</t>
  </si>
  <si>
    <t>Касымов Адилжан Гожахметович</t>
  </si>
  <si>
    <t>Кебиров Хитахун Акимович</t>
  </si>
  <si>
    <t>Кебиров Хитахун Акимович (осн.)</t>
  </si>
  <si>
    <t>Инженер</t>
  </si>
  <si>
    <t>Курбаниязов Садик Садирович</t>
  </si>
  <si>
    <t>Курбаниязов Таймир Мерянович  (осн.)</t>
  </si>
  <si>
    <t>Марданов Алмас Азатович</t>
  </si>
  <si>
    <t>Марданов Полат Азатович</t>
  </si>
  <si>
    <t>Моллахунова Зайтуням Ершатовна</t>
  </si>
  <si>
    <t>Насаев Садирдин Савирдинович</t>
  </si>
  <si>
    <t>Слесарь по эксплуотации и ремонту газового оборудования</t>
  </si>
  <si>
    <t>Низамов Марс Берлятович</t>
  </si>
  <si>
    <t>Нурахунова Гульмира Нурахметовна</t>
  </si>
  <si>
    <t>Контролер</t>
  </si>
  <si>
    <t>Нурсеитов Берик Ержанович</t>
  </si>
  <si>
    <t>Рахумтуллаев Сайдуллам Пайзуллаевич</t>
  </si>
  <si>
    <t>Рашедов Следин Акпарович</t>
  </si>
  <si>
    <t>Саитов Илхамжан Итахунович</t>
  </si>
  <si>
    <t>Инженер ОТ и ТБ</t>
  </si>
  <si>
    <t>Саитов Расул Ганиевич</t>
  </si>
  <si>
    <t>Сасыков Эльмурат Бектемирович</t>
  </si>
  <si>
    <t>Саутов Адилжан Ауытжанович</t>
  </si>
  <si>
    <t>Тойчибеков Тимур Женисулы</t>
  </si>
  <si>
    <t>Начальник участка</t>
  </si>
  <si>
    <t>Хушниязов Тахиржан Бурхандинович</t>
  </si>
  <si>
    <t>Шахаров Дилшат Хасанович</t>
  </si>
  <si>
    <t>Сағымбеков Данияр Бекболатұлы</t>
  </si>
  <si>
    <t>Заместитель генерального директора по экономике и финансам</t>
  </si>
  <si>
    <t>Счет</t>
  </si>
  <si>
    <t>Дебет</t>
  </si>
  <si>
    <t>Кредит</t>
  </si>
  <si>
    <t>3180</t>
  </si>
  <si>
    <t>3170</t>
  </si>
  <si>
    <t>Ведомость амортизации ОС  за 2019 г.</t>
  </si>
  <si>
    <t>ОС снято с учета на начало Равно "Нет"</t>
  </si>
  <si>
    <t>Подразделение \ Основное средство</t>
  </si>
  <si>
    <t>Ликвидационная стоимость</t>
  </si>
  <si>
    <t>Первоначальная стоимость</t>
  </si>
  <si>
    <t>Стоимость для вычисления амортизации</t>
  </si>
  <si>
    <t>На начало периода</t>
  </si>
  <si>
    <t>За период</t>
  </si>
  <si>
    <t>На конец периода</t>
  </si>
  <si>
    <t>Стоимость на начало периода</t>
  </si>
  <si>
    <t>Амортизация на начало периода</t>
  </si>
  <si>
    <t>Увеличение стоимости</t>
  </si>
  <si>
    <t>Амортизация начисление</t>
  </si>
  <si>
    <t>Уменьшение стоимости</t>
  </si>
  <si>
    <t>Стоимость на конец периода</t>
  </si>
  <si>
    <t>Амортизация на конец периода</t>
  </si>
  <si>
    <t>Остаточная стоимость</t>
  </si>
  <si>
    <t>АГРС</t>
  </si>
  <si>
    <t>HDD Western Digital WD Blue Desktop WD40EZRZ</t>
  </si>
  <si>
    <t>Блок бокс КИПиА (1секция)</t>
  </si>
  <si>
    <t>Блок бокс КИПиА (2секция)</t>
  </si>
  <si>
    <t>Блок бокс КИПиА (3 секция)</t>
  </si>
  <si>
    <t>Блок бокс одоризации</t>
  </si>
  <si>
    <t xml:space="preserve">Блок бокс переключения </t>
  </si>
  <si>
    <t>Блок бокс редуцирования</t>
  </si>
  <si>
    <t>Видеокамера день/ночь 2МП WDR IP,1/3 CMOS, 0.1 Лк/F1.4 (день),  Лк с Ик; f=2.7-12 м м (угол обзора 9</t>
  </si>
  <si>
    <t xml:space="preserve">Видеорегистратор сетевой, 16 канальный </t>
  </si>
  <si>
    <t>Внутриплощадные дороги операторная АГРС</t>
  </si>
  <si>
    <t>Внутриплощадочные дороги к АГРС Шарын (ГРП)</t>
  </si>
  <si>
    <t>Внутриплощажные сети отопления на АГРС</t>
  </si>
  <si>
    <t xml:space="preserve">Водопровод и канализация АГРС </t>
  </si>
  <si>
    <t>Выпрямитель "Форпост" ИПС-300-220/110В-4А-1U D, с развязывающим диодом</t>
  </si>
  <si>
    <t>Вычислитель расхода FloBoss S600+(FSFB-S600+/S600P1-0-A-0-0-1) в комплекте</t>
  </si>
  <si>
    <t>Газопровод-отвод (9,5 км)</t>
  </si>
  <si>
    <t>Датчик давления 3051TG 4 2G 21 B ЕМ М5Q4</t>
  </si>
  <si>
    <t>Дорзнак 3.27</t>
  </si>
  <si>
    <t>Здание Операторной АГРС Шарын</t>
  </si>
  <si>
    <t>Земельный участок 0.0025 га 03-052-003-991 (Чарынский с/о)</t>
  </si>
  <si>
    <t>Знак безопасности тр.900 со стойкой СКМ 3.40</t>
  </si>
  <si>
    <t>Коммерческий узел учета газа на выходе с АГРС "Шарын"</t>
  </si>
  <si>
    <t>Комплект прямых участков до и после расходометра DN200 PN16</t>
  </si>
  <si>
    <t>Кондиционер АСН-07AF</t>
  </si>
  <si>
    <t>ЛЭП АГРС ГРП и операторная</t>
  </si>
  <si>
    <t>Мачта под видеонаблюдение</t>
  </si>
  <si>
    <t>Молнезащита на АГРС</t>
  </si>
  <si>
    <t xml:space="preserve">Монитор Full HD, разрешение 1980*1080,1 вход HDMI 1 вход VGA, 1 аудио вход, встроенный динамик, </t>
  </si>
  <si>
    <t>Монитор Samsung S24F350FHI, LCD 23.5" (LED), 4ms, 250 cd/m2, M(1000:1), HDM/D-Sub</t>
  </si>
  <si>
    <t>Оборудование по передаче данных с КУУГ(ВОЛС)</t>
  </si>
  <si>
    <t>Оборудование узел учета газа STARDOM FCN-RTU(Иокогава)</t>
  </si>
  <si>
    <t>Ограждение на АГРС операторная</t>
  </si>
  <si>
    <t>Ограждение на АГРС ШАРЫН (ГРП)</t>
  </si>
  <si>
    <t>Одоризатор газа ОДДК02 PN=0.3-1.2МПа</t>
  </si>
  <si>
    <t>Осевой запорно-регулирующий клапан с электроприводом DN150 PN 10 Mna с ответными фланцами</t>
  </si>
  <si>
    <t>Печь подогрева газа на АГРС</t>
  </si>
  <si>
    <t>Площадка АГРС ШАРЫН (ГРП)</t>
  </si>
  <si>
    <t>Площадка операторной</t>
  </si>
  <si>
    <t>Подземные емкоски для слива теплоносителя V*8v3</t>
  </si>
  <si>
    <t xml:space="preserve">Подогреватель топлевного фильтра и пускового газа </t>
  </si>
  <si>
    <t>Подъездная дорога к АГРС Шарын (ГРП)</t>
  </si>
  <si>
    <t>Пожарная щит</t>
  </si>
  <si>
    <t>Преобразователь температурный Rosemount 644H NA M5XA</t>
  </si>
  <si>
    <t>Регулирующий клапан</t>
  </si>
  <si>
    <t>Регулятор давления газа РДГ-150В</t>
  </si>
  <si>
    <t>Септик</t>
  </si>
  <si>
    <t>Синализатор уровня жидкости СЖУ-1-2-60-720-590-38-М-1</t>
  </si>
  <si>
    <t>Системный блок i7/8gb/1Tb/Mb ASUS</t>
  </si>
  <si>
    <t xml:space="preserve">Склад на АГРС </t>
  </si>
  <si>
    <t>Сосуд для сбора конденсата V=1,5v3</t>
  </si>
  <si>
    <t>Сосуд для хранения одоранта V=1v3</t>
  </si>
  <si>
    <t>Температурный сенсор Rosemount 0065 101D035 Y0080 T98EM XA</t>
  </si>
  <si>
    <t>Технологические трубопроводы на АГРС</t>
  </si>
  <si>
    <t>Узел замера на АГРС</t>
  </si>
  <si>
    <t xml:space="preserve">Узел учета газа в составе:Ультразвуковой счетчик </t>
  </si>
  <si>
    <t>Узел учета газа на выходе АГРС</t>
  </si>
  <si>
    <t>Ультразвуковой счетчик газа FLOWSIC600</t>
  </si>
  <si>
    <t>Ультразвуковой счетчик газа FLOWSIC600-X T 8GS 16P4 XT</t>
  </si>
  <si>
    <t xml:space="preserve">Фильтр газовый из ст.20 ФГ-НП-150-100-0,2У1 В комплекте:-отв.Фланцы с крепежом и прокладками ЗИП на </t>
  </si>
  <si>
    <t>Щит аварийного включения дизель-генератора</t>
  </si>
  <si>
    <t>Laser printer Canon LBP-6000B,A4,2400x600 dpi. 18 ppm, USB</t>
  </si>
  <si>
    <t>Laser printer/scaner/copier Canon MF4410 (A4, 600dpi, 64MB, 23ppm) USB2.0</t>
  </si>
  <si>
    <t>NB ASUS K43E..Core i32310M-2.1/320G5/3GB/DVD-RW/802.11b.g/BT/14"HD/7HBR/no b.nom</t>
  </si>
  <si>
    <t>PB CombBind C 20 переплетная машина</t>
  </si>
  <si>
    <t>Автомашина Nissan Patrol гос.номер 174BP 02</t>
  </si>
  <si>
    <t>Автомашина Toyota Camry 2.5  гос.номер 159BR02</t>
  </si>
  <si>
    <t>Аккумулятор 70 АН 80D26L</t>
  </si>
  <si>
    <t>Аккумулятор SOLITE 105D31L 90AMPS (ПАТРОЛ 174)</t>
  </si>
  <si>
    <t>Блок бесперебойного питания Mustek PowerMust 636 LCD,UPS,AVR,RS-232 interface</t>
  </si>
  <si>
    <t>Внешний жесткий диск Transend,StoreJet 25H3 1TB, HDD USB 1TB TS1TSJ25H3P, USB3/0, ext.,power viaUSB</t>
  </si>
  <si>
    <t>Внешний оптический привод Asus SBC-06D2X-U,Черный,ExtBD-ROM,DVD+R/RW/-RAM/-ROM,CD-R/RW,2/4/5/6/8/10/</t>
  </si>
  <si>
    <t>Компьютер+монитор (HP2TP21EA 260)</t>
  </si>
  <si>
    <t>Кресло Престиж черное</t>
  </si>
  <si>
    <t>Лазерное МФУ Canon MF217w,Laser printer/scaner/copir/fax(A4,600dpi,23ppm),USB2.0</t>
  </si>
  <si>
    <t>Монитор HP 1FH49AA EliteDisplay E243i 24 IPS LED Monitor</t>
  </si>
  <si>
    <t>Монитор HP K7X31AA P232 23 "LED 1920*1080.250cd/m2.1000:1.170/160.D-sub.DisplayPort</t>
  </si>
  <si>
    <t>Монитор LCD 21.5" LG W2243S-PF,Black,1920x1080.5ms.300 cd/m2.30000:1 D-Sub</t>
  </si>
  <si>
    <t>Монитор LCD 23" LG W2346S.Black.1920x1080.5ms.250 cd/m2.30000:1 D-Sub</t>
  </si>
  <si>
    <t>Монитор LCD SAMSUNG S22A350H</t>
  </si>
  <si>
    <t>Монитор НР  K7X31AA P232 23 LED 1920*1080. 250cd/m.1000 1.170/160.Dsub.DisplayPort</t>
  </si>
  <si>
    <t>Ноутбук 17.3"НР ProBook 470 G5 i5-825U 8GB/1T GeForce Camera Win10 Pro DSN 2GB</t>
  </si>
  <si>
    <t>Ноутбук Asus K95Vb(90NB0391-M00240)</t>
  </si>
  <si>
    <t>Ноутбук HP 2VQ22EA ProBook 470 G5 i5-8250U 17.3 8GB/1T GeFore Camera Win10 Pro DSC 2GB -5-825U 470 G</t>
  </si>
  <si>
    <t>Ноутбук НР Europe/Probook 470 G4/Соre i5/7200U/2.5 GHz/8Gb/1000 Gb/DVD+/-RW/GeForce/930MX/2 Gb/17.3/</t>
  </si>
  <si>
    <t>Обогреватель инфрокрасный ЕХ18</t>
  </si>
  <si>
    <t>Принтер МФУ CANNAN I-SENSYS MF411dw</t>
  </si>
  <si>
    <t>Принтер/Сканер/Копировальный аппарат/факс</t>
  </si>
  <si>
    <t>Сейф С710</t>
  </si>
  <si>
    <t>СистБл Core i5-3470 3.2GHz/MB ASUS H61M-E/RAM 4 GB 1600 MHz/HDD 500 GB/SVGA 1GB GT630/DVD/ ATX 400 W</t>
  </si>
  <si>
    <t>Системный блок НР 400 G3DM/i3-7100T/8GB/500GB/W10P64/1yw/kbd/USBmouse/DB</t>
  </si>
  <si>
    <t>Системный блок Сore i5-2400/MB P8H61-MX/VG/DVI/SB/GNIC/RAM 2 GB/HDD 500 Gb/DVD=R/RWTSST/Case ATX450W</t>
  </si>
  <si>
    <t>Системный блок Сore i5-2500/MB P8H61/USB3/SB/GNIC/RAM 8 GB/HDD 1000 Gb/512Mb-EN210 Silent/D(LP)/DVD-</t>
  </si>
  <si>
    <t>Системный блок(Процессор Intel Corei5-4670,Oem,CPU3.4GHZ)</t>
  </si>
  <si>
    <t>Системный блок(ПроцессорIntel Core i5 4460)</t>
  </si>
  <si>
    <t>Ультрабук Asus Zenbook UX303LA, Corei5 4210U-1.7GHz/13.3"FHD/256Gb SSD/4Gb/Intel HD/WL/BT/Cam/W8</t>
  </si>
  <si>
    <t>Флэш-накопитель Transcend 300/330USB</t>
  </si>
  <si>
    <t xml:space="preserve">Цифровой копир.принтер </t>
  </si>
  <si>
    <t>Электрочайник REMOND RK M177</t>
  </si>
  <si>
    <t xml:space="preserve"> Ковер Fiesta 2*3</t>
  </si>
  <si>
    <t>ADSL Modem/Router,ASUS DSL-N10</t>
  </si>
  <si>
    <t xml:space="preserve">Magnetta, 1AWZB370, Автоматический самовсасывающий насос </t>
  </si>
  <si>
    <t>NB ASUS K43Sj №2,Core i5-2410M-2.3/320G5/4GB/DVD-RW/GT520M-512MB/802.11b.g.n/BT/14"HD/7HBR/no b.no m</t>
  </si>
  <si>
    <t>STANLEY, 1-77-174, КОЛЕСО ИЗМЕРИТЕЛЬНОЕ (ОДОМЕТР) "MW-40M"</t>
  </si>
  <si>
    <t>STANLEY, 1-92-258, ЯЩИК ДЛЯ ИНСТРУМЕНТА ПРОФЕССИОНАЛЬНЫЙ ПЛАСТМАССОВЫЙ 26"/65,1Х27,6Х26,9СМ</t>
  </si>
  <si>
    <t>Автомобиль ГАЗ 330253 (2018 года выпуска).(цвет белый) г.н.087DP02</t>
  </si>
  <si>
    <t>Антенена Alfa 4G LTE Outdoor  Directional Yagi Antena 18dbi (уЛИЧНАЯ)</t>
  </si>
  <si>
    <t>Бензиновый генератор Magnetta.GFE9000</t>
  </si>
  <si>
    <t>Бензиновый генератор Mangetta. GFE9000</t>
  </si>
  <si>
    <t>Беспроводной маршрутизатор TP-Link TD-W8968</t>
  </si>
  <si>
    <t xml:space="preserve">Видеорегистратор сетевой, 4 канальный </t>
  </si>
  <si>
    <t>Внешнеплощад сети электроснабженияПромбаза(Чунджа)</t>
  </si>
  <si>
    <t>Внутриплощ.сети водоснабж.и канализ.Прмбз(Чунджа)</t>
  </si>
  <si>
    <t>Водонагреватель Аристон BLU R 50V 1.8PL(50л.)</t>
  </si>
  <si>
    <t>Вытяжка BI/F/80</t>
  </si>
  <si>
    <t xml:space="preserve">Газоанализатор Industrial Scientific модель МХ4 </t>
  </si>
  <si>
    <t>Газоанализатор Industrial Scientific модель МХ4 Part</t>
  </si>
  <si>
    <t>Газовая плита 6800021</t>
  </si>
  <si>
    <t>Газовый котел № 1 RB-207 EMF (23 кВт)</t>
  </si>
  <si>
    <t>Газовый котел № 2 RB-207 EMF (23 кВт)</t>
  </si>
  <si>
    <t>Газовый котел №2 RB-257 EMF (29 кВт)</t>
  </si>
  <si>
    <t>Газовый котел RB-367 EMF (42 кВт)</t>
  </si>
  <si>
    <t>Газогенератор АСП-10 "Пионер"</t>
  </si>
  <si>
    <t>Гарнитур кухонный 2400</t>
  </si>
  <si>
    <t>Гидравлический кран манипулятор PALFINGER PC1500A V1 в комплекте</t>
  </si>
  <si>
    <t>Диван 1 место</t>
  </si>
  <si>
    <t>Диван 3 места</t>
  </si>
  <si>
    <t>Дрель ударная DWT. SBM 810 C</t>
  </si>
  <si>
    <t>Здание Административно-бытового корпуса (Чунджа)</t>
  </si>
  <si>
    <t>Здание для рабочего состава (Чунджа)</t>
  </si>
  <si>
    <t>Здание для руководящего состава(Чунджа)</t>
  </si>
  <si>
    <t>Земельный участок Газораспределительного пункта 0,005 га (Чарынский с/о)03-052-026-300</t>
  </si>
  <si>
    <t>ИБП V-650-L, мощность 650ВА/390Вт, Диапазон раборы AVR 165-275. AVR в режиме Booster. 138-292B, Бат.</t>
  </si>
  <si>
    <t>Инверторный сварочный аппарат Mangetta.MMA-300 IGBT</t>
  </si>
  <si>
    <t>Инверторный сварочный аппарат. Magetta. MMA-300 IGBT</t>
  </si>
  <si>
    <t>Инвертортый сварочный аппарат Magnetta. MMA-300 IGBT</t>
  </si>
  <si>
    <t>Ковер Turan 3*4</t>
  </si>
  <si>
    <t>Коммутатор настраиваемый D-link DGS-1210-28/F1A WebSmart с 24 портами 10/100/1000 Base-T и 4 портами</t>
  </si>
  <si>
    <t>Комплект мягкой мебели Дунай</t>
  </si>
  <si>
    <t>Кровать</t>
  </si>
  <si>
    <t>Кровать 2-х ярусная без матраца</t>
  </si>
  <si>
    <t>Кухонный гарнитур с встроен. техн.(врем)</t>
  </si>
  <si>
    <t>Лазерный дальномер Bosch GLM50 Professional</t>
  </si>
  <si>
    <t>Лестница (склад)</t>
  </si>
  <si>
    <t>Машина шлифивальная угловая DWT. WS 08-125 E</t>
  </si>
  <si>
    <t>Монитор 23"НР ProDisplay P232 LED Backlit 1920*1080@60 Hz. 5ms 0.265 mm. 1000:1 (5000000:1), 170/160</t>
  </si>
  <si>
    <t>Монитор Full HD( разрешение 1980*1080,1 вход HDMI 1 вход VGA, 1 аудио вход, встроенный динамик,</t>
  </si>
  <si>
    <t>Монитор LCD 21.5 "LG IPS226V.Black.1920x1080 IPS.LED-light.5ms.250 cd/m2.5M:1 DCR.HDMI/DVI/D-Sub</t>
  </si>
  <si>
    <t>Монитор LCD 21.5 "Samsung S22A350H.Black.1920x1080.LED-light.2ms.250 cd/m2.1M(1000:1).HDMI/D-Sub</t>
  </si>
  <si>
    <t>Мотобур MATEUS WA44F-5</t>
  </si>
  <si>
    <t xml:space="preserve">Набор инструментов для прокладки информационных сетей </t>
  </si>
  <si>
    <t>Ограждение территории Промбаза (Чунджа)</t>
  </si>
  <si>
    <t>Очиститель высокого давления SXFRW20E FATMAX</t>
  </si>
  <si>
    <t>Перфаратор SDS-Plus.3 режима, 800вт, 2.8 Дж (ерта 05/2009)</t>
  </si>
  <si>
    <t>Перфоратор DeWalt D25324K D25323K с быстросъемным патроном, 3-х кулачковый БЗП к комплекте</t>
  </si>
  <si>
    <t>Перфоратор DWT. BH11-28 BMC</t>
  </si>
  <si>
    <t>Печь для сушки электродов 10 кг</t>
  </si>
  <si>
    <t>Принтер МФУ LJ Pro MFP V130f (A4)Printer/Scanner/Copier. 600dpi. 22ppm.128 MB.600 MHz 150 pages tray</t>
  </si>
  <si>
    <t>Пылесос LG VC53000EBNT</t>
  </si>
  <si>
    <t>Радиатор Almacom</t>
  </si>
  <si>
    <t>Радиотелефон Panasonic KX-TG 6821 CAB</t>
  </si>
  <si>
    <t xml:space="preserve">Роутер Wi-Fi </t>
  </si>
  <si>
    <t xml:space="preserve">Система видеонаблюдения состоящая из NVR4416-4KS2. </t>
  </si>
  <si>
    <t>Система газоснабжения Промбазы (Чунджа)</t>
  </si>
  <si>
    <t>Системный блок HP Europe/ProDesk 400 G5/MT/Core i3/8100/3.6 GHz/4 Gb/500 Gb/DVD+/RW/G/Graphics</t>
  </si>
  <si>
    <t>Системный блок НР 400 G3 DM/i3-7100T/8GB/500GB/W10P64/yw/kbd/USBmouse/DP (config 5)</t>
  </si>
  <si>
    <t>Сооружение Склад (Пром База)</t>
  </si>
  <si>
    <t>Стол для совещаний 100*600 ЛДСП</t>
  </si>
  <si>
    <t>Стол компьютерный 1400*600 ЛДСП</t>
  </si>
  <si>
    <t>Стол обеденный на металлокаркасе 1200*800</t>
  </si>
  <si>
    <t>Стол письменный 1100*600 ЛДСП</t>
  </si>
  <si>
    <t>Столик журнальный ЛДСП</t>
  </si>
  <si>
    <t>Стул "ИЗО" офисный</t>
  </si>
  <si>
    <t>Табурет на металлокаркасе</t>
  </si>
  <si>
    <t>Телевизор TCL SMART</t>
  </si>
  <si>
    <t>Телефонные сети на Пром.Базе</t>
  </si>
  <si>
    <t>Тиски ЗУБР МАСТЕР для трб №1-2</t>
  </si>
  <si>
    <t>Трубогиб гидравлический 1/2-2 т, в комплекте с башмаками MATRIX</t>
  </si>
  <si>
    <t>Трубогиб гидравлический 1/2-2,12 т в комплекте с башмаками</t>
  </si>
  <si>
    <t>Труборез ЗУБР "ЭКСПЕРТ универсальный, 6-64мм</t>
  </si>
  <si>
    <t>Труборез2" для стальных труб 60 мм</t>
  </si>
  <si>
    <t>Тумба прикроватная</t>
  </si>
  <si>
    <t>Тумбочка</t>
  </si>
  <si>
    <t>Углошлифовальная машина  DeWalt. DWE493-PFRU 2200W 180mm</t>
  </si>
  <si>
    <t>Углошлифовальная машина 125 mm DeWalt. DWE4051-ССRU</t>
  </si>
  <si>
    <t>Факс на основе термопереноса</t>
  </si>
  <si>
    <t>Холодильник 3590007</t>
  </si>
  <si>
    <t xml:space="preserve">Цилиндрическая видеокамера, Dahua, DH-IPC-HFW24 21RP-VFS-IRE6,CMOS-матрица 1/2,7* progressive, </t>
  </si>
  <si>
    <t>Чайник REDMOND RK-M1262</t>
  </si>
  <si>
    <t>Шкаф гардеробный 2 створки 800*450 ЛДСП</t>
  </si>
  <si>
    <t>Шкаф для документов, нижние полки закрыты 800*450 ЛДСП</t>
  </si>
  <si>
    <t>Шкаф платяной</t>
  </si>
  <si>
    <t>Электронная ударная дрель, 710 Вт, 13 мм БЗП, реверс, чемодан KR714CRESK B&amp;D</t>
  </si>
  <si>
    <t>с.ЧУНДЖА</t>
  </si>
  <si>
    <t>Аккумуляторная батарея 17134453 для газоанализатора Ventis.UL/CSA/ATEX/IECEx, Orange</t>
  </si>
  <si>
    <t xml:space="preserve">Внутрипоселковый газопровод СРЕДНЕЕ давление от ПГБ-1 до ГРПШ 1-12 (6262 м) </t>
  </si>
  <si>
    <t xml:space="preserve">Внутрипоселковый распределительный газопровод СРЕДНЕЕ давление </t>
  </si>
  <si>
    <t>Газопровод низкого давления от ГРПШ-1 (610 м)</t>
  </si>
  <si>
    <t>Газопровод низкого давления от ГРПШ-2 (7970 м)</t>
  </si>
  <si>
    <t>Газопровод низкого давления от ГРПШ-3 (7947м)</t>
  </si>
  <si>
    <t>Газопровод низкого давления от ГРПШ-4 (7381м)</t>
  </si>
  <si>
    <t>Газопровод низкого давления от ГРПШ-5 (9579м)</t>
  </si>
  <si>
    <t>Газопровод низкого давления от ГРПШ-6 (2006м)</t>
  </si>
  <si>
    <t>Газопровод низкого давления от ГРПШ-7 (9278м)</t>
  </si>
  <si>
    <t>Газопровод низкого давления от ГРПШ-8 (9915м)</t>
  </si>
  <si>
    <t>Газопровод низкого давления от ГРПШ-9 (13785м)</t>
  </si>
  <si>
    <t>ГРП "Чунджа" (возле заправочной станции)</t>
  </si>
  <si>
    <t>ГРПШ-07-2 У-1 с РДБК-32/10 (№1)</t>
  </si>
  <si>
    <t>ГРПШ-07-2 У-1 с РДБК-32/10 (№6)</t>
  </si>
  <si>
    <t>ГРПШ-13-1 НУ-1 с РДГ-50Н (№2)</t>
  </si>
  <si>
    <t>ГРПШ-13-1 НУ-1 с РДП-50Н (№9)</t>
  </si>
  <si>
    <t>ГРПШ-13-1-НУ-1 с РДБК-50Н (№4)</t>
  </si>
  <si>
    <t>ГРПШ-13-1-НУ-1 с РДБК-50Н (№5)</t>
  </si>
  <si>
    <t>ГРПШ-13-1-НУ-1 с РДБК-50Н №3</t>
  </si>
  <si>
    <t>ГРПШ-13-1НУ1 с РДБК-50/35 (№10</t>
  </si>
  <si>
    <t>ГРПШ-13-1НУ1 с РДБК-50/35 №11</t>
  </si>
  <si>
    <t>ГРПШ-13-1НУ1 с РДБК-50/35 №12</t>
  </si>
  <si>
    <t>ГРПШ-13-1НУ1 с РДБК-50/35 №7</t>
  </si>
  <si>
    <t>ГРПШ-13-1НУ1 с РДБК-50/35 №8</t>
  </si>
  <si>
    <t>Земельный участок 0.2779 га 03-052-003-990 (Чарынский с/о)</t>
  </si>
  <si>
    <t>Земельный участок 1,2572 га 03-052003-823 (с.Чунджа)</t>
  </si>
  <si>
    <t>Земельный участок №03-052-021-090(ПРОМБАЗА), площадь 0,4521 га</t>
  </si>
  <si>
    <t>Межпоселковый распределительный газопровод (46 км )</t>
  </si>
  <si>
    <t>ПГБ-16-2ВУ 1сРДБК 1П-200В</t>
  </si>
  <si>
    <t>Площадка охранного крана (9,008 км)</t>
  </si>
  <si>
    <t>Подземный газопровод высокого давления 2 категории DN(43,7)</t>
  </si>
  <si>
    <t>Подъездная дорога (9,008км)</t>
  </si>
  <si>
    <t>ГСМ Sinooil</t>
  </si>
  <si>
    <t>№ вансового отчета</t>
  </si>
  <si>
    <t>Сумма в тенге</t>
  </si>
  <si>
    <t>Пункт назначения</t>
  </si>
  <si>
    <t>АГРС Шарын</t>
  </si>
  <si>
    <t>Чунджа</t>
  </si>
  <si>
    <t>Астана</t>
  </si>
  <si>
    <t>Алматы</t>
  </si>
  <si>
    <t>Талдыкорган</t>
  </si>
  <si>
    <t>Карточка счета 3180  за 2019 г.</t>
  </si>
  <si>
    <t>Виды платежей в бюджет (фонды) Равно "Налог (взносы): начислено / уплачено" И Налоги, сборы, отчисления Равно "Налог на имущество"</t>
  </si>
  <si>
    <t>Период</t>
  </si>
  <si>
    <t>Документ</t>
  </si>
  <si>
    <t>Аналитика Дт</t>
  </si>
  <si>
    <t>Аналитика Кт</t>
  </si>
  <si>
    <t>Общий оборот</t>
  </si>
  <si>
    <t>Текущее сальдо</t>
  </si>
  <si>
    <t>Сальдо на начало</t>
  </si>
  <si>
    <t>К</t>
  </si>
  <si>
    <t>31.01.2019</t>
  </si>
  <si>
    <t>Отражение налоговой отчетности в регл. учете 00000000001 от 01.01.2019 12:00:00
Налог на имущество (КБК:104101)</t>
  </si>
  <si>
    <t>Налог на имущество
с.ЧУНДЖА</t>
  </si>
  <si>
    <t>Налог на имущество
Налог (взносы): начислено / уплачено</t>
  </si>
  <si>
    <t>7210</t>
  </si>
  <si>
    <t/>
  </si>
  <si>
    <t>11.02.2019</t>
  </si>
  <si>
    <t>Платежное поручение (исходящее) 00000000101 от 11.02.2019 11:52:21
Перечисление налога</t>
  </si>
  <si>
    <t>KZ736010131000210480 в АО "Народный Банк Казахстан
Налог на имущество</t>
  </si>
  <si>
    <t>1030</t>
  </si>
  <si>
    <t>Д</t>
  </si>
  <si>
    <t>28.02.2019</t>
  </si>
  <si>
    <t>18.03.2019</t>
  </si>
  <si>
    <t>Платежное поручение (исходящее) 00000000163 от 18.03.2019 13:39:46
Перечисление налога</t>
  </si>
  <si>
    <t>31.03.2019</t>
  </si>
  <si>
    <t>30.04.2019</t>
  </si>
  <si>
    <t>15.05.2019</t>
  </si>
  <si>
    <t>Платежное поручение (исходящее) 00000000275 от 15.05.2019 9:17:51
Перечисление налога</t>
  </si>
  <si>
    <t>31.05.2019</t>
  </si>
  <si>
    <t>30.06.2019</t>
  </si>
  <si>
    <t>31.07.2019</t>
  </si>
  <si>
    <t>05.08.2019</t>
  </si>
  <si>
    <t>Платежное поручение (исходящее) 00173995806 от 05.08.2019 0:00:00
Перечисление налога</t>
  </si>
  <si>
    <t>31.08.2019</t>
  </si>
  <si>
    <t>30.09.2019</t>
  </si>
  <si>
    <t>31.10.2019</t>
  </si>
  <si>
    <t>07.11.2019</t>
  </si>
  <si>
    <t>Платежное поручение (исходящее) 00175587531 от 07.11.2019 11:05:36
Перечисление налога</t>
  </si>
  <si>
    <t>30.11.2019</t>
  </si>
  <si>
    <t>31.12.2019</t>
  </si>
  <si>
    <t>Закрытие месяца 00000000022 от 31.12.2019 23:59:59
Зачет авансовых платежей по налогам и сборам</t>
  </si>
  <si>
    <t>1430</t>
  </si>
  <si>
    <t>Обороты за период и сальдо на конец</t>
  </si>
  <si>
    <t>Карточка счета 3170  за 2019 г.</t>
  </si>
  <si>
    <t>Виды платежей в бюджет (фонды) Равно "Налог (взносы): начислено / уплачено" И Налоги, сборы, отчисления Равно "Налог на транспорт"</t>
  </si>
  <si>
    <t>23.01.2019</t>
  </si>
  <si>
    <t>Платежное поручение (исходящее) 00000000033 от 23.01.2019 9:17:22
Перечисление налога</t>
  </si>
  <si>
    <t>Налог на транспорт
Налог (взносы): начислено / уплачено</t>
  </si>
  <si>
    <t>KZ736010131000210480 в АО "Народный Банк Казахстан
Транспортный налог</t>
  </si>
  <si>
    <t>Отражение налоговой отчетности в регл. учете 00000000002 от 01.01.2019 12:00:01
Налог на транспорт (КБК:104401)</t>
  </si>
  <si>
    <t>Транспортный налог
Основное подразделение (офис Темирязьева 18А)</t>
  </si>
  <si>
    <t>04.06.2019</t>
  </si>
  <si>
    <t>Платежное поручение (исходящее) 00000000331 от 04.06.2019 10:48:39
Перечисление налога</t>
  </si>
  <si>
    <t>Платежное поручение (исходящее) 00000000332 от 04.06.2019 12:09:03
Перечисление налога</t>
  </si>
  <si>
    <t>Платежное поручение (исходящее) 00000000333 от 04.06.2019 12:13:11
Перечисление налога</t>
  </si>
  <si>
    <t>Караганда</t>
  </si>
  <si>
    <t>Тараз</t>
  </si>
  <si>
    <t>(Программа-Образец выполнения расчета)</t>
  </si>
  <si>
    <t>ИСХОДНЫЕ ДАННЫЕ:</t>
  </si>
  <si>
    <r>
      <t xml:space="preserve">Давление на входе продуваемого участка       </t>
    </r>
    <r>
      <rPr>
        <sz val="16"/>
        <rFont val="Book Antiqua"/>
        <family val="1"/>
        <charset val="204"/>
      </rPr>
      <t xml:space="preserve"> </t>
    </r>
    <r>
      <rPr>
        <b/>
        <sz val="16"/>
        <rFont val="Book Antiqua"/>
        <family val="1"/>
        <charset val="204"/>
      </rPr>
      <t xml:space="preserve">Р= </t>
    </r>
  </si>
  <si>
    <t>кГс/см2 (ати).</t>
  </si>
  <si>
    <t>DN=</t>
  </si>
  <si>
    <t>мм</t>
  </si>
  <si>
    <t xml:space="preserve">Толщина стенки трубы (b,  мм), </t>
  </si>
  <si>
    <t>b=</t>
  </si>
  <si>
    <t xml:space="preserve">Продувка участка МГ от </t>
  </si>
  <si>
    <t xml:space="preserve">км    до </t>
  </si>
  <si>
    <t>км</t>
  </si>
  <si>
    <t>L=</t>
  </si>
  <si>
    <t>км  =</t>
  </si>
  <si>
    <t>м</t>
  </si>
  <si>
    <t xml:space="preserve">Диаметр свечи, через которую проведена продувка участка газопровода, </t>
  </si>
  <si>
    <r>
      <t>DN</t>
    </r>
    <r>
      <rPr>
        <b/>
        <sz val="10"/>
        <rFont val="Book Antiqua"/>
        <family val="1"/>
        <charset val="204"/>
      </rPr>
      <t>свечи</t>
    </r>
    <r>
      <rPr>
        <b/>
        <sz val="16"/>
        <rFont val="Book Antiqua"/>
        <family val="1"/>
        <charset val="204"/>
      </rPr>
      <t>=</t>
    </r>
  </si>
  <si>
    <t>мм)</t>
  </si>
  <si>
    <t>Время начала продувки и дата:</t>
  </si>
  <si>
    <t>Для продувки участка газопровода,  необходим  3-х кратный геометрический объем продуваемой трубы (V1) объем газа для продувки трубы)</t>
  </si>
  <si>
    <t xml:space="preserve">1.1. РАСЧЕТ ОБЪЕМА ГАЗА, НЕОБХОДИМОГО ДЛЯ ПРОДУВКИ УЧАСТКА </t>
  </si>
  <si>
    <t>(В расчете принять 3 геометрич.объема-распоряжение ЦДД, устное)</t>
  </si>
  <si>
    <r>
      <t xml:space="preserve">         </t>
    </r>
    <r>
      <rPr>
        <b/>
        <sz val="16"/>
        <rFont val="Book Antiqua"/>
        <family val="1"/>
        <charset val="204"/>
      </rPr>
      <t>V</t>
    </r>
    <r>
      <rPr>
        <b/>
        <sz val="10"/>
        <rFont val="Book Antiqua"/>
        <family val="1"/>
        <charset val="204"/>
      </rPr>
      <t>1</t>
    </r>
    <r>
      <rPr>
        <b/>
        <sz val="14"/>
        <rFont val="Book Antiqua"/>
        <family val="1"/>
        <charset val="204"/>
      </rPr>
      <t xml:space="preserve"> = 3* (П * Д2/4 * L = 3* (3,14 * (</t>
    </r>
  </si>
  <si>
    <t xml:space="preserve"> -</t>
  </si>
  <si>
    <t xml:space="preserve">  *  2 ) ^ 2 / 4 *</t>
  </si>
  <si>
    <t xml:space="preserve">  =</t>
  </si>
  <si>
    <t xml:space="preserve">м3 = </t>
  </si>
  <si>
    <t>Всего:</t>
  </si>
  <si>
    <t xml:space="preserve">Необходимый объем газа для продувки участка 0 км-9,9 км </t>
  </si>
  <si>
    <t xml:space="preserve"> V1 = </t>
  </si>
  <si>
    <t xml:space="preserve">     (50% от DN =</t>
  </si>
  <si>
    <t xml:space="preserve">Объем газа, потерянный на 738км с момента аварии в 8ч 25мин. До момента останова агрегатов КС-4а "Самсоновка" в 8ч 57мин принят равным </t>
  </si>
  <si>
    <t>производительности газопровода на участке МГ "БГР-ТБА"  2н Dу 1020мм в районе КС-4а Q = 321,0 тыс.м3 в час</t>
  </si>
  <si>
    <t>Потеря газа (V2)  с момента аварии до остановки агрегатов на КС-4а за время истечения его 0,533 часа (32 минуты) составила:</t>
  </si>
  <si>
    <t xml:space="preserve">V2 = 321 * (32/60) = </t>
  </si>
  <si>
    <t>Дата</t>
  </si>
  <si>
    <t>Время</t>
  </si>
  <si>
    <t>Объем</t>
  </si>
  <si>
    <t>Услов-</t>
  </si>
  <si>
    <t>Место</t>
  </si>
  <si>
    <t>Начальн.</t>
  </si>
  <si>
    <t>Темпера-</t>
  </si>
  <si>
    <t>Газовая</t>
  </si>
  <si>
    <t>Показа-</t>
  </si>
  <si>
    <t>Критич.</t>
  </si>
  <si>
    <t>Молеку-</t>
  </si>
  <si>
    <t>Начальный</t>
  </si>
  <si>
    <t>Скорост-</t>
  </si>
  <si>
    <t>Плотность</t>
  </si>
  <si>
    <t xml:space="preserve">Расход </t>
  </si>
  <si>
    <t>прове-</t>
  </si>
  <si>
    <t>начала</t>
  </si>
  <si>
    <t>оконча-</t>
  </si>
  <si>
    <t>газа, необ-</t>
  </si>
  <si>
    <t>ная пло-</t>
  </si>
  <si>
    <t>продувки</t>
  </si>
  <si>
    <t>давление</t>
  </si>
  <si>
    <t>тура газа</t>
  </si>
  <si>
    <t>постоян-</t>
  </si>
  <si>
    <t>тель поли-</t>
  </si>
  <si>
    <t>величина</t>
  </si>
  <si>
    <t>лярная</t>
  </si>
  <si>
    <t>удельный</t>
  </si>
  <si>
    <t>ная харак-</t>
  </si>
  <si>
    <t>массовая</t>
  </si>
  <si>
    <t>газа</t>
  </si>
  <si>
    <t>газа через</t>
  </si>
  <si>
    <t>дения</t>
  </si>
  <si>
    <t>ния</t>
  </si>
  <si>
    <t>ходимый</t>
  </si>
  <si>
    <t>щадь</t>
  </si>
  <si>
    <t>через</t>
  </si>
  <si>
    <t>газа в ме-</t>
  </si>
  <si>
    <t>в месте</t>
  </si>
  <si>
    <t>ная</t>
  </si>
  <si>
    <t>тропы</t>
  </si>
  <si>
    <t>соотнош.</t>
  </si>
  <si>
    <t>масса</t>
  </si>
  <si>
    <t>объем</t>
  </si>
  <si>
    <t>теристика</t>
  </si>
  <si>
    <t>скорость</t>
  </si>
  <si>
    <t>p,</t>
  </si>
  <si>
    <t>сечу за</t>
  </si>
  <si>
    <t>ч/з</t>
  </si>
  <si>
    <t>для продувки</t>
  </si>
  <si>
    <t>свечи,</t>
  </si>
  <si>
    <t>свечу</t>
  </si>
  <si>
    <t>сте истеч.</t>
  </si>
  <si>
    <t>истеч.</t>
  </si>
  <si>
    <t>давл.</t>
  </si>
  <si>
    <t>истечения</t>
  </si>
  <si>
    <t>кг/м3</t>
  </si>
  <si>
    <t>газом</t>
  </si>
  <si>
    <t>все время</t>
  </si>
  <si>
    <t>трубы,</t>
  </si>
  <si>
    <t>участка</t>
  </si>
  <si>
    <t xml:space="preserve">f, </t>
  </si>
  <si>
    <t xml:space="preserve">газа </t>
  </si>
  <si>
    <t>R</t>
  </si>
  <si>
    <t>п</t>
  </si>
  <si>
    <t>B</t>
  </si>
  <si>
    <t>M</t>
  </si>
  <si>
    <r>
      <t>V</t>
    </r>
    <r>
      <rPr>
        <b/>
        <i/>
        <sz val="8"/>
        <rFont val="Book Antiqua"/>
        <family val="1"/>
        <charset val="204"/>
      </rPr>
      <t>о,</t>
    </r>
  </si>
  <si>
    <r>
      <t>Л</t>
    </r>
    <r>
      <rPr>
        <b/>
        <i/>
        <sz val="8"/>
        <rFont val="Book Antiqua"/>
        <family val="1"/>
        <charset val="204"/>
      </rPr>
      <t>кр.</t>
    </r>
  </si>
  <si>
    <r>
      <t>газа,</t>
    </r>
    <r>
      <rPr>
        <b/>
        <i/>
        <sz val="10"/>
        <rFont val="Book Antiqua"/>
        <family val="1"/>
        <charset val="204"/>
      </rPr>
      <t>Uкр.</t>
    </r>
    <r>
      <rPr>
        <sz val="10"/>
        <rFont val="Book Antiqua"/>
        <family val="1"/>
        <charset val="204"/>
      </rPr>
      <t>,</t>
    </r>
  </si>
  <si>
    <t>дата</t>
  </si>
  <si>
    <t>час</t>
  </si>
  <si>
    <t xml:space="preserve"> час</t>
  </si>
  <si>
    <r>
      <t>V</t>
    </r>
    <r>
      <rPr>
        <b/>
        <i/>
        <sz val="8"/>
        <rFont val="Book Antiqua"/>
        <family val="1"/>
        <charset val="204"/>
      </rPr>
      <t>1</t>
    </r>
    <r>
      <rPr>
        <b/>
        <i/>
        <sz val="10"/>
        <rFont val="Book Antiqua"/>
        <family val="1"/>
        <charset val="204"/>
      </rPr>
      <t>,  м3/r</t>
    </r>
  </si>
  <si>
    <t>мм2</t>
  </si>
  <si>
    <t>трассы</t>
  </si>
  <si>
    <r>
      <t>P</t>
    </r>
    <r>
      <rPr>
        <b/>
        <i/>
        <sz val="8"/>
        <rFont val="Book Antiqua"/>
        <family val="1"/>
        <charset val="204"/>
      </rPr>
      <t>о</t>
    </r>
    <r>
      <rPr>
        <sz val="12"/>
        <rFont val="Book Antiqua"/>
        <family val="1"/>
        <charset val="204"/>
      </rPr>
      <t xml:space="preserve">, </t>
    </r>
    <r>
      <rPr>
        <sz val="8"/>
        <rFont val="Book Antiqua"/>
        <family val="1"/>
        <charset val="204"/>
      </rPr>
      <t>кГс/см2</t>
    </r>
  </si>
  <si>
    <r>
      <t>t</t>
    </r>
    <r>
      <rPr>
        <sz val="12"/>
        <rFont val="Book Antiqua"/>
        <family val="1"/>
        <charset val="204"/>
      </rPr>
      <t xml:space="preserve">, </t>
    </r>
    <r>
      <rPr>
        <sz val="10"/>
        <rFont val="Book Antiqua"/>
        <family val="1"/>
        <charset val="204"/>
      </rPr>
      <t>град</t>
    </r>
    <r>
      <rPr>
        <sz val="12"/>
        <rFont val="Book Antiqua"/>
        <family val="1"/>
        <charset val="204"/>
      </rPr>
      <t>,С</t>
    </r>
  </si>
  <si>
    <t>м3/кГ</t>
  </si>
  <si>
    <t>кг/(м3/с)</t>
  </si>
  <si>
    <r>
      <t>V</t>
    </r>
    <r>
      <rPr>
        <b/>
        <i/>
        <sz val="8"/>
        <rFont val="Book Antiqua"/>
        <family val="1"/>
        <charset val="204"/>
      </rPr>
      <t>2</t>
    </r>
    <r>
      <rPr>
        <b/>
        <i/>
        <sz val="10"/>
        <rFont val="Book Antiqua"/>
        <family val="1"/>
        <charset val="204"/>
      </rPr>
      <t>,  м3/r</t>
    </r>
  </si>
  <si>
    <t>(</t>
  </si>
  <si>
    <t>мин)</t>
  </si>
  <si>
    <t>10ч 15мин</t>
  </si>
  <si>
    <t>Остаток газа (запас газа) на участке магистрального газопровода рассчитан по формуле:</t>
  </si>
  <si>
    <t>(Справочник работника газовой промышленности. Москва, "Недра", 1989 г., Волков М.М.)</t>
  </si>
  <si>
    <t>(минут)</t>
  </si>
  <si>
    <t>где:</t>
  </si>
  <si>
    <t>n - число ниток магистрального газопровода;</t>
  </si>
  <si>
    <r>
      <t>ν</t>
    </r>
    <r>
      <rPr>
        <sz val="10"/>
        <rFont val="Book Antiqua"/>
        <family val="1"/>
        <charset val="204"/>
      </rPr>
      <t>i</t>
    </r>
    <r>
      <rPr>
        <sz val="12"/>
        <rFont val="Book Antiqua"/>
        <family val="1"/>
        <charset val="204"/>
      </rPr>
      <t xml:space="preserve"> - геометрический объем i-ой нитки магистрального газопровода длиной 1 км, м³;</t>
    </r>
  </si>
  <si>
    <r>
      <t>Р</t>
    </r>
    <r>
      <rPr>
        <sz val="8"/>
        <rFont val="Book Antiqua"/>
        <family val="1"/>
        <charset val="204"/>
      </rPr>
      <t>ср</t>
    </r>
    <r>
      <rPr>
        <sz val="12"/>
        <rFont val="Book Antiqua"/>
        <family val="1"/>
        <charset val="204"/>
      </rPr>
      <t xml:space="preserve"> - среднее давление на участке магистрального газопровода, кГс/см²;</t>
    </r>
  </si>
  <si>
    <t>l - длина участка магистрального газопровода, км;</t>
  </si>
  <si>
    <r>
      <t>Z</t>
    </r>
    <r>
      <rPr>
        <sz val="8"/>
        <rFont val="Book Antiqua"/>
        <family val="1"/>
        <charset val="204"/>
      </rPr>
      <t>ср</t>
    </r>
    <r>
      <rPr>
        <sz val="12"/>
        <rFont val="Book Antiqua"/>
        <family val="1"/>
        <charset val="204"/>
      </rPr>
      <t xml:space="preserve"> - средний коэффициент сжимаемости;</t>
    </r>
  </si>
  <si>
    <r>
      <t>Т</t>
    </r>
    <r>
      <rPr>
        <sz val="8"/>
        <rFont val="Book Antiqua"/>
        <family val="1"/>
        <charset val="204"/>
      </rPr>
      <t>ср</t>
    </r>
    <r>
      <rPr>
        <sz val="12"/>
        <rFont val="Book Antiqua"/>
        <family val="1"/>
        <charset val="204"/>
      </rPr>
      <t xml:space="preserve"> - средняя температура газа;</t>
    </r>
  </si>
  <si>
    <t xml:space="preserve">Расчет критического расхода  газа (потерь газа) за рассматриваемый период времени осуществлен по формуле </t>
  </si>
  <si>
    <t>СОСТАВ СМЕСИ ГАЗА</t>
  </si>
  <si>
    <t>Режим истечения газа из отверстий - критический, величина соотношения давлений:</t>
  </si>
  <si>
    <t>Молекул.</t>
  </si>
  <si>
    <t>Удельный</t>
  </si>
  <si>
    <t>Газ</t>
  </si>
  <si>
    <t>масса,</t>
  </si>
  <si>
    <t>Скоростная характеристика расхода газа</t>
  </si>
  <si>
    <t>кг/кмоль</t>
  </si>
  <si>
    <t>Метан</t>
  </si>
  <si>
    <t>Критическая массовая скорость истечения</t>
  </si>
  <si>
    <t>Этан</t>
  </si>
  <si>
    <r>
      <t xml:space="preserve">где </t>
    </r>
    <r>
      <rPr>
        <i/>
        <sz val="12"/>
        <rFont val="Book Antiqua"/>
        <family val="1"/>
        <charset val="204"/>
      </rPr>
      <t>g</t>
    </r>
    <r>
      <rPr>
        <sz val="12"/>
        <rFont val="Book Antiqua"/>
        <family val="1"/>
        <charset val="204"/>
      </rPr>
      <t xml:space="preserve"> - ускорение свободного падения; </t>
    </r>
    <r>
      <rPr>
        <i/>
        <sz val="12"/>
        <rFont val="Book Antiqua"/>
        <family val="1"/>
        <charset val="204"/>
      </rPr>
      <t>v</t>
    </r>
    <r>
      <rPr>
        <vertAlign val="subscript"/>
        <sz val="12"/>
        <rFont val="Book Antiqua"/>
        <family val="1"/>
        <charset val="204"/>
      </rPr>
      <t>o</t>
    </r>
    <r>
      <rPr>
        <sz val="12"/>
        <rFont val="Book Antiqua"/>
        <family val="1"/>
        <charset val="204"/>
      </rPr>
      <t xml:space="preserve"> - начальный удельный объем;</t>
    </r>
  </si>
  <si>
    <t>Пропан</t>
  </si>
  <si>
    <t>н-Бутан</t>
  </si>
  <si>
    <t>и-Бутан</t>
  </si>
  <si>
    <r>
      <t xml:space="preserve">где </t>
    </r>
    <r>
      <rPr>
        <i/>
        <sz val="12"/>
        <rFont val="Book Antiqua"/>
        <family val="1"/>
        <charset val="204"/>
      </rPr>
      <t xml:space="preserve">R </t>
    </r>
    <r>
      <rPr>
        <sz val="12"/>
        <rFont val="Book Antiqua"/>
        <family val="1"/>
        <charset val="204"/>
      </rPr>
      <t xml:space="preserve">- газовая постоянная; </t>
    </r>
    <r>
      <rPr>
        <i/>
        <sz val="12"/>
        <rFont val="Book Antiqua"/>
        <family val="1"/>
        <charset val="204"/>
      </rPr>
      <t>T</t>
    </r>
    <r>
      <rPr>
        <sz val="12"/>
        <rFont val="Book Antiqua"/>
        <family val="1"/>
        <charset val="204"/>
      </rPr>
      <t xml:space="preserve"> - температура газа; </t>
    </r>
    <r>
      <rPr>
        <i/>
        <sz val="12"/>
        <rFont val="Book Antiqua"/>
        <family val="1"/>
        <charset val="204"/>
      </rPr>
      <t xml:space="preserve">p </t>
    </r>
    <r>
      <rPr>
        <sz val="12"/>
        <rFont val="Book Antiqua"/>
        <family val="1"/>
        <charset val="204"/>
      </rPr>
      <t>- давление газа;       – универсальная газовая постоянная; M - молекулярная масса.</t>
    </r>
  </si>
  <si>
    <t>Пентан и в.</t>
  </si>
  <si>
    <t>Углек. газ</t>
  </si>
  <si>
    <t>Азот</t>
  </si>
  <si>
    <r>
      <t xml:space="preserve">где </t>
    </r>
    <r>
      <rPr>
        <i/>
        <sz val="12"/>
        <rFont val="Book Antiqua"/>
        <family val="1"/>
        <charset val="204"/>
      </rPr>
      <t xml:space="preserve">М </t>
    </r>
    <r>
      <rPr>
        <i/>
        <vertAlign val="subscript"/>
        <sz val="12"/>
        <rFont val="Book Antiqua"/>
        <family val="1"/>
        <charset val="204"/>
      </rPr>
      <t>S</t>
    </r>
    <r>
      <rPr>
        <i/>
        <sz val="12"/>
        <rFont val="Book Antiqua"/>
        <family val="1"/>
        <charset val="204"/>
      </rPr>
      <t xml:space="preserve"> </t>
    </r>
    <r>
      <rPr>
        <sz val="12"/>
        <rFont val="Book Antiqua"/>
        <family val="1"/>
        <charset val="204"/>
      </rPr>
      <t>- молекулярная масса компонентов смеси газов (таблице); rs- процентное содержание газа в смеси.</t>
    </r>
  </si>
  <si>
    <t>Всего</t>
  </si>
  <si>
    <t>(Протокол исп. Газа (УТГ)  31.03.2011г)</t>
  </si>
  <si>
    <t>Расчетное выражение критического расхода в секунду:</t>
  </si>
  <si>
    <t>где      - площадь сечения отверстия.</t>
  </si>
  <si>
    <t>Расчетное выражение критического расхода в сутки:</t>
  </si>
  <si>
    <t xml:space="preserve">  необх. время </t>
  </si>
  <si>
    <t>мин</t>
  </si>
  <si>
    <t xml:space="preserve">Главный инженер ТОО "АГЧ"   </t>
  </si>
  <si>
    <t>Кебиров Х.А.</t>
  </si>
  <si>
    <t xml:space="preserve"> Расчет времени продувки трубы на участке 0-46,739 км.  </t>
  </si>
  <si>
    <t>Р=6кгс/см2</t>
  </si>
  <si>
    <t xml:space="preserve">Диаметр трубопровода от 0 км до 46,739 км, ПЭ  Д = 315мм. </t>
  </si>
  <si>
    <t>ПЭ</t>
  </si>
  <si>
    <t xml:space="preserve">1.2. РАСЧЕТ ВРЕМЕНИ ПРОДУВКИ УЧАСТКА 0-46,739 км   ЧЕРЕЗ СВЕЧУ ГРП      </t>
  </si>
  <si>
    <t xml:space="preserve">Для продувки участка от 0 км до 46,739 км, с объемом  </t>
  </si>
  <si>
    <t>№</t>
  </si>
  <si>
    <t>месяц</t>
  </si>
  <si>
    <t>закачка</t>
  </si>
  <si>
    <t>реализация</t>
  </si>
  <si>
    <t xml:space="preserve">Потери низ Qпт </t>
  </si>
  <si>
    <t>Высокое давление DN 168мм.</t>
  </si>
  <si>
    <t>Высокое давление DN  315мм.</t>
  </si>
  <si>
    <t>собст.нужды</t>
  </si>
  <si>
    <t>ИП Якупов Я. с/д Сая  ИП Рахмаев</t>
  </si>
  <si>
    <t>Остаток в трубе</t>
  </si>
  <si>
    <t>Примечание</t>
  </si>
  <si>
    <t>Июнь</t>
  </si>
  <si>
    <t>Июль</t>
  </si>
  <si>
    <t>Августь</t>
  </si>
  <si>
    <t>Сентябрь</t>
  </si>
  <si>
    <t>Октябрь</t>
  </si>
  <si>
    <t xml:space="preserve">Ноябрь </t>
  </si>
  <si>
    <t>Декабрь</t>
  </si>
  <si>
    <t>Итого:</t>
  </si>
  <si>
    <t xml:space="preserve">Утверждаю </t>
  </si>
  <si>
    <t xml:space="preserve">Генеральный директор </t>
  </si>
  <si>
    <t xml:space="preserve">                       ____________________Наханов Р.Б.</t>
  </si>
  <si>
    <t xml:space="preserve">             "______"___________________2019г.</t>
  </si>
  <si>
    <t>Акт списания газа за 2019г.</t>
  </si>
  <si>
    <t xml:space="preserve">Потери по газу </t>
  </si>
  <si>
    <t>закачка Qп</t>
  </si>
  <si>
    <t xml:space="preserve">реализация                    Qр </t>
  </si>
  <si>
    <t xml:space="preserve">собст.нужды  Qсп </t>
  </si>
  <si>
    <t>2019г</t>
  </si>
  <si>
    <t>Главный инженер ___________________________________Кебиров Х</t>
  </si>
  <si>
    <t>Главный специалист ПТО___________________________________Туменбаева И.Т.</t>
  </si>
  <si>
    <t>Менеджер по снабжению___________________________________Ибраев С.Е.</t>
  </si>
  <si>
    <t>Экономист __________________________________Әлімбеков И.М.</t>
  </si>
  <si>
    <t>Переисполнение</t>
  </si>
  <si>
    <t>      Дата "29" апреля 2020 года</t>
  </si>
  <si>
    <t>Авансовый отчет</t>
  </si>
  <si>
    <t>Тенге</t>
  </si>
  <si>
    <t>Предусмотрено в тарифной смете</t>
  </si>
  <si>
    <t xml:space="preserve">Фактически сложившиеся показатели </t>
  </si>
  <si>
    <t>Ведомость фонда оплаты труда за 2019 год</t>
  </si>
  <si>
    <t>Руководитель</t>
  </si>
  <si>
    <t>Наханов Р. Б.</t>
  </si>
  <si>
    <t>(фамилия, имя, отчество)</t>
  </si>
  <si>
    <t>(подпись)</t>
  </si>
  <si>
    <t>Какабаева В. В.</t>
  </si>
  <si>
    <t>М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</si>
</sst>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  <numFmt numFmtId="167" formatCode="#,##0.000"/>
    <numFmt numFmtId="168" formatCode="0.000"/>
    <numFmt numFmtId="169" formatCode="#,##0.0"/>
    <numFmt numFmtId="170" formatCode="0.0"/>
    <numFmt numFmtId="171" formatCode="0.0000"/>
    <numFmt numFmtId="172" formatCode="0.0000000"/>
    <numFmt numFmtId="173" formatCode="0.000000000"/>
    <numFmt numFmtId="174" formatCode="0.000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0"/>
      <name val="Arial"/>
    </font>
    <font>
      <b/>
      <sz val="12"/>
      <name val="Arial"/>
    </font>
    <font>
      <sz val="8"/>
      <name val="Arial"/>
    </font>
    <font>
      <sz val="8"/>
      <name val="Arial"/>
      <family val="2"/>
    </font>
    <font>
      <sz val="10"/>
      <color rgb="FF003F2F"/>
      <name val="Arial"/>
    </font>
    <font>
      <b/>
      <sz val="8"/>
      <color rgb="FF003F2F"/>
      <name val="Arial"/>
    </font>
    <font>
      <sz val="8"/>
      <color rgb="FF003F2F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9"/>
      <color rgb="FF003F2F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003F2F"/>
      <name val="Arial"/>
    </font>
    <font>
      <sz val="9"/>
      <color rgb="FFFF0000"/>
      <name val="Arial"/>
    </font>
    <font>
      <sz val="9"/>
      <name val="Arial"/>
    </font>
    <font>
      <sz val="12"/>
      <name val="Book Antiqua"/>
      <family val="1"/>
      <charset val="204"/>
    </font>
    <font>
      <sz val="12"/>
      <color indexed="1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u/>
      <sz val="10"/>
      <name val="Book Antiqua"/>
      <family val="1"/>
      <charset val="204"/>
    </font>
    <font>
      <b/>
      <sz val="8"/>
      <name val="Book Antiqua"/>
      <family val="1"/>
      <charset val="204"/>
    </font>
    <font>
      <i/>
      <sz val="10"/>
      <name val="Book Antiqua"/>
      <family val="1"/>
      <charset val="204"/>
    </font>
    <font>
      <b/>
      <sz val="12"/>
      <name val="Book Antiqua"/>
      <family val="1"/>
      <charset val="204"/>
    </font>
    <font>
      <b/>
      <sz val="16"/>
      <color indexed="10"/>
      <name val="Book Antiqua"/>
      <family val="1"/>
      <charset val="204"/>
    </font>
    <font>
      <b/>
      <i/>
      <sz val="16"/>
      <name val="Book Antiqua"/>
      <family val="1"/>
      <charset val="204"/>
    </font>
    <font>
      <b/>
      <sz val="10"/>
      <name val="Book Antiqua"/>
      <family val="1"/>
      <charset val="204"/>
    </font>
    <font>
      <b/>
      <u/>
      <sz val="12"/>
      <name val="Book Antiqua"/>
      <family val="1"/>
      <charset val="204"/>
    </font>
    <font>
      <sz val="10"/>
      <color indexed="10"/>
      <name val="Book Antiqua"/>
      <family val="1"/>
      <charset val="204"/>
    </font>
    <font>
      <b/>
      <u/>
      <sz val="14"/>
      <name val="Book Antiqua"/>
      <family val="1"/>
      <charset val="204"/>
    </font>
    <font>
      <b/>
      <sz val="12"/>
      <color indexed="12"/>
      <name val="Book Antiqua"/>
      <family val="1"/>
      <charset val="204"/>
    </font>
    <font>
      <b/>
      <sz val="14"/>
      <name val="Book Antiqua"/>
      <family val="1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sz val="10"/>
      <name val="Book Antiqua"/>
      <family val="1"/>
      <charset val="204"/>
    </font>
    <font>
      <b/>
      <i/>
      <sz val="10"/>
      <name val="Book Antiqua"/>
      <family val="1"/>
      <charset val="204"/>
    </font>
    <font>
      <b/>
      <i/>
      <sz val="8"/>
      <name val="Book Antiqua"/>
      <family val="1"/>
      <charset val="204"/>
    </font>
    <font>
      <b/>
      <i/>
      <sz val="9"/>
      <name val="Book Antiqua"/>
      <family val="1"/>
      <charset val="204"/>
    </font>
    <font>
      <b/>
      <i/>
      <sz val="12"/>
      <name val="Book Antiqua"/>
      <family val="1"/>
      <charset val="204"/>
    </font>
    <font>
      <sz val="8"/>
      <name val="Book Antiqua"/>
      <family val="1"/>
      <charset val="204"/>
    </font>
    <font>
      <b/>
      <sz val="12"/>
      <color indexed="10"/>
      <name val="Book Antiqua"/>
      <family val="1"/>
      <charset val="204"/>
    </font>
    <font>
      <sz val="12"/>
      <color indexed="12"/>
      <name val="Book Antiqua"/>
      <family val="1"/>
      <charset val="204"/>
    </font>
    <font>
      <sz val="10"/>
      <name val="Arial Cyr"/>
      <charset val="204"/>
    </font>
    <font>
      <b/>
      <sz val="12"/>
      <color indexed="8"/>
      <name val="Book Antiqua"/>
      <family val="1"/>
      <charset val="204"/>
    </font>
    <font>
      <i/>
      <sz val="12"/>
      <name val="Book Antiqua"/>
      <family val="1"/>
      <charset val="204"/>
    </font>
    <font>
      <vertAlign val="subscript"/>
      <sz val="12"/>
      <name val="Book Antiqua"/>
      <family val="1"/>
      <charset val="204"/>
    </font>
    <font>
      <i/>
      <vertAlign val="subscript"/>
      <sz val="12"/>
      <name val="Book Antiqua"/>
      <family val="1"/>
      <charset val="204"/>
    </font>
    <font>
      <b/>
      <sz val="20"/>
      <color indexed="8"/>
      <name val="Book Antiqua"/>
      <family val="1"/>
      <charset val="204"/>
    </font>
    <font>
      <b/>
      <sz val="20"/>
      <color indexed="10"/>
      <name val="Book Antiqua"/>
      <family val="1"/>
      <charset val="204"/>
    </font>
    <font>
      <i/>
      <sz val="14"/>
      <color indexed="10"/>
      <name val="Book Antiqua"/>
      <family val="1"/>
      <charset val="204"/>
    </font>
    <font>
      <b/>
      <i/>
      <sz val="12"/>
      <color indexed="10"/>
      <name val="Book Antiqua"/>
      <family val="1"/>
      <charset val="204"/>
    </font>
    <font>
      <b/>
      <i/>
      <sz val="14"/>
      <color indexed="10"/>
      <name val="Book Antiqua"/>
      <family val="1"/>
      <charset val="204"/>
    </font>
    <font>
      <sz val="11"/>
      <name val="Book Antiqua"/>
      <family val="1"/>
      <charset val="204"/>
    </font>
    <font>
      <b/>
      <sz val="14"/>
      <name val="Arial"/>
      <family val="2"/>
      <charset val="204"/>
    </font>
    <font>
      <i/>
      <sz val="8"/>
      <name val="Arial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6E5CB"/>
        <bgColor rgb="FF000000"/>
      </patternFill>
    </fill>
    <fill>
      <patternFill patternType="solid">
        <fgColor rgb="FFE4F0DD"/>
        <bgColor rgb="FF000000"/>
      </patternFill>
    </fill>
    <fill>
      <patternFill patternType="solid">
        <fgColor rgb="FFF0F6E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E9"/>
        <bgColor auto="1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0A0A0"/>
      </left>
      <right/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0A0A0"/>
      </left>
      <right/>
      <top style="thin">
        <color rgb="FFA0A0A0"/>
      </top>
      <bottom/>
      <diagonal/>
    </border>
    <border>
      <left/>
      <right/>
      <top style="thin">
        <color rgb="FFA0A0A0"/>
      </top>
      <bottom/>
      <diagonal/>
    </border>
    <border>
      <left/>
      <right/>
      <top/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/>
      <diagonal/>
    </border>
    <border>
      <left/>
      <right style="thin">
        <color rgb="FFACC8BD"/>
      </right>
      <top style="thin">
        <color rgb="FFACC8B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26" fillId="0" borderId="0"/>
    <xf numFmtId="0" fontId="52" fillId="0" borderId="0"/>
    <xf numFmtId="0" fontId="1" fillId="0" borderId="0"/>
    <xf numFmtId="43" fontId="1" fillId="0" borderId="0" applyFont="0" applyFill="0" applyBorder="0" applyAlignment="0" applyProtection="0"/>
  </cellStyleXfs>
  <cellXfs count="439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Fill="1"/>
    <xf numFmtId="166" fontId="0" fillId="0" borderId="0" xfId="0" applyNumberFormat="1"/>
    <xf numFmtId="166" fontId="0" fillId="0" borderId="3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8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0" fillId="0" borderId="9" xfId="1" applyNumberFormat="1" applyFont="1" applyBorder="1" applyAlignment="1">
      <alignment horizontal="center" vertical="center"/>
    </xf>
    <xf numFmtId="166" fontId="0" fillId="0" borderId="10" xfId="1" applyNumberFormat="1" applyFon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166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1" applyNumberFormat="1" applyFont="1" applyBorder="1" applyAlignment="1">
      <alignment horizontal="center" vertical="center"/>
    </xf>
    <xf numFmtId="166" fontId="0" fillId="0" borderId="1" xfId="0" applyNumberFormat="1" applyBorder="1"/>
    <xf numFmtId="166" fontId="0" fillId="0" borderId="7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14" xfId="1" applyNumberFormat="1" applyFont="1" applyBorder="1" applyAlignment="1">
      <alignment horizontal="center" vertical="center"/>
    </xf>
    <xf numFmtId="166" fontId="0" fillId="0" borderId="15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166" fontId="0" fillId="0" borderId="17" xfId="1" applyNumberFormat="1" applyFont="1" applyBorder="1" applyAlignment="1">
      <alignment horizontal="center" vertical="center"/>
    </xf>
    <xf numFmtId="166" fontId="0" fillId="0" borderId="18" xfId="1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6" fontId="0" fillId="0" borderId="1" xfId="1" applyNumberFormat="1" applyFont="1" applyBorder="1"/>
    <xf numFmtId="0" fontId="0" fillId="0" borderId="1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6" fontId="0" fillId="0" borderId="6" xfId="1" applyNumberFormat="1" applyFont="1" applyBorder="1"/>
    <xf numFmtId="0" fontId="0" fillId="0" borderId="9" xfId="0" applyFill="1" applyBorder="1" applyAlignment="1">
      <alignment horizontal="center" vertical="center"/>
    </xf>
    <xf numFmtId="166" fontId="0" fillId="0" borderId="9" xfId="1" applyNumberFormat="1" applyFont="1" applyBorder="1"/>
    <xf numFmtId="166" fontId="0" fillId="0" borderId="19" xfId="1" applyNumberFormat="1" applyFont="1" applyBorder="1" applyAlignment="1">
      <alignment horizontal="center" vertical="center"/>
    </xf>
    <xf numFmtId="166" fontId="0" fillId="4" borderId="1" xfId="1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16" xfId="0" applyBorder="1" applyAlignment="1">
      <alignment vertical="center"/>
    </xf>
    <xf numFmtId="166" fontId="0" fillId="0" borderId="17" xfId="1" applyNumberFormat="1" applyFont="1" applyBorder="1"/>
    <xf numFmtId="0" fontId="0" fillId="0" borderId="0" xfId="0" applyAlignment="1">
      <alignment horizontal="center" vertical="center"/>
    </xf>
    <xf numFmtId="166" fontId="8" fillId="6" borderId="1" xfId="0" applyNumberFormat="1" applyFont="1" applyFill="1" applyBorder="1"/>
    <xf numFmtId="0" fontId="0" fillId="0" borderId="11" xfId="0" applyBorder="1" applyAlignment="1">
      <alignment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166" fontId="0" fillId="6" borderId="3" xfId="0" applyNumberFormat="1" applyFill="1" applyBorder="1"/>
    <xf numFmtId="166" fontId="0" fillId="0" borderId="14" xfId="1" applyNumberFormat="1" applyFont="1" applyBorder="1"/>
    <xf numFmtId="166" fontId="8" fillId="6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7" borderId="25" xfId="0" applyFont="1" applyFill="1" applyBorder="1" applyAlignment="1">
      <alignment horizontal="left" vertical="top" wrapText="1"/>
    </xf>
    <xf numFmtId="4" fontId="14" fillId="8" borderId="29" xfId="0" applyNumberFormat="1" applyFont="1" applyFill="1" applyBorder="1" applyAlignment="1">
      <alignment horizontal="right" vertical="top"/>
    </xf>
    <xf numFmtId="4" fontId="16" fillId="9" borderId="29" xfId="0" applyNumberFormat="1" applyFont="1" applyFill="1" applyBorder="1" applyAlignment="1">
      <alignment horizontal="right" vertical="top"/>
    </xf>
    <xf numFmtId="0" fontId="16" fillId="9" borderId="29" xfId="0" applyFont="1" applyFill="1" applyBorder="1" applyAlignment="1">
      <alignment horizontal="left" vertical="top"/>
    </xf>
    <xf numFmtId="4" fontId="13" fillId="0" borderId="29" xfId="0" applyNumberFormat="1" applyFont="1" applyBorder="1" applyAlignment="1">
      <alignment horizontal="right" vertical="top"/>
    </xf>
    <xf numFmtId="0" fontId="13" fillId="0" borderId="29" xfId="0" applyFont="1" applyBorder="1" applyAlignment="1">
      <alignment horizontal="left" vertical="top"/>
    </xf>
    <xf numFmtId="2" fontId="16" fillId="9" borderId="29" xfId="0" applyNumberFormat="1" applyFont="1" applyFill="1" applyBorder="1" applyAlignment="1">
      <alignment horizontal="right" vertical="top"/>
    </xf>
    <xf numFmtId="4" fontId="14" fillId="7" borderId="25" xfId="0" applyNumberFormat="1" applyFont="1" applyFill="1" applyBorder="1" applyAlignment="1">
      <alignment horizontal="right" vertical="top"/>
    </xf>
    <xf numFmtId="0" fontId="12" fillId="0" borderId="29" xfId="0" applyFont="1" applyBorder="1" applyAlignment="1">
      <alignment horizontal="left" vertical="top" wrapText="1" indent="4"/>
    </xf>
    <xf numFmtId="164" fontId="13" fillId="0" borderId="0" xfId="1" applyFont="1" applyAlignment="1">
      <alignment horizontal="left"/>
    </xf>
    <xf numFmtId="0" fontId="16" fillId="9" borderId="29" xfId="0" applyFont="1" applyFill="1" applyBorder="1" applyAlignment="1">
      <alignment vertical="top" wrapText="1"/>
    </xf>
    <xf numFmtId="0" fontId="12" fillId="3" borderId="29" xfId="0" applyFont="1" applyFill="1" applyBorder="1" applyAlignment="1">
      <alignment horizontal="left" vertical="top" wrapText="1"/>
    </xf>
    <xf numFmtId="167" fontId="12" fillId="3" borderId="29" xfId="0" applyNumberFormat="1" applyFont="1" applyFill="1" applyBorder="1" applyAlignment="1">
      <alignment horizontal="right" vertical="top" wrapText="1"/>
    </xf>
    <xf numFmtId="2" fontId="13" fillId="3" borderId="29" xfId="0" applyNumberFormat="1" applyFont="1" applyFill="1" applyBorder="1" applyAlignment="1">
      <alignment horizontal="right" vertical="top"/>
    </xf>
    <xf numFmtId="4" fontId="13" fillId="3" borderId="29" xfId="0" applyNumberFormat="1" applyFont="1" applyFill="1" applyBorder="1" applyAlignment="1">
      <alignment horizontal="right" vertical="top"/>
    </xf>
    <xf numFmtId="0" fontId="12" fillId="6" borderId="29" xfId="0" applyFont="1" applyFill="1" applyBorder="1" applyAlignment="1">
      <alignment horizontal="left" vertical="top" wrapText="1"/>
    </xf>
    <xf numFmtId="167" fontId="12" fillId="6" borderId="29" xfId="0" applyNumberFormat="1" applyFont="1" applyFill="1" applyBorder="1" applyAlignment="1">
      <alignment horizontal="right" vertical="top" wrapText="1"/>
    </xf>
    <xf numFmtId="2" fontId="13" fillId="6" borderId="29" xfId="0" applyNumberFormat="1" applyFont="1" applyFill="1" applyBorder="1" applyAlignment="1">
      <alignment horizontal="right" vertical="top"/>
    </xf>
    <xf numFmtId="4" fontId="13" fillId="6" borderId="29" xfId="0" applyNumberFormat="1" applyFont="1" applyFill="1" applyBorder="1" applyAlignment="1">
      <alignment horizontal="right" vertical="top"/>
    </xf>
    <xf numFmtId="168" fontId="12" fillId="6" borderId="29" xfId="0" applyNumberFormat="1" applyFont="1" applyFill="1" applyBorder="1" applyAlignment="1">
      <alignment horizontal="right" vertical="top" wrapText="1"/>
    </xf>
    <xf numFmtId="0" fontId="17" fillId="3" borderId="29" xfId="0" applyFont="1" applyFill="1" applyBorder="1" applyAlignment="1">
      <alignment horizontal="left" vertical="top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21" fillId="7" borderId="25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" fontId="21" fillId="8" borderId="29" xfId="0" applyNumberFormat="1" applyFont="1" applyFill="1" applyBorder="1" applyAlignment="1">
      <alignment horizontal="right" vertical="top"/>
    </xf>
    <xf numFmtId="169" fontId="21" fillId="8" borderId="29" xfId="0" applyNumberFormat="1" applyFont="1" applyFill="1" applyBorder="1" applyAlignment="1">
      <alignment horizontal="right" vertical="top"/>
    </xf>
    <xf numFmtId="0" fontId="20" fillId="0" borderId="29" xfId="0" applyFont="1" applyBorder="1" applyAlignment="1">
      <alignment horizontal="right" vertical="top"/>
    </xf>
    <xf numFmtId="4" fontId="20" fillId="0" borderId="29" xfId="0" applyNumberFormat="1" applyFont="1" applyBorder="1" applyAlignment="1">
      <alignment horizontal="right" vertical="top"/>
    </xf>
    <xf numFmtId="3" fontId="20" fillId="0" borderId="29" xfId="0" applyNumberFormat="1" applyFont="1" applyBorder="1" applyAlignment="1">
      <alignment horizontal="right" vertical="top"/>
    </xf>
    <xf numFmtId="169" fontId="20" fillId="0" borderId="29" xfId="0" applyNumberFormat="1" applyFont="1" applyBorder="1" applyAlignment="1">
      <alignment horizontal="right" vertical="top"/>
    </xf>
    <xf numFmtId="2" fontId="20" fillId="0" borderId="29" xfId="0" applyNumberFormat="1" applyFont="1" applyBorder="1" applyAlignment="1">
      <alignment horizontal="right" vertical="top"/>
    </xf>
    <xf numFmtId="0" fontId="20" fillId="0" borderId="32" xfId="0" applyFont="1" applyBorder="1" applyAlignment="1">
      <alignment horizontal="right" vertical="top"/>
    </xf>
    <xf numFmtId="0" fontId="20" fillId="0" borderId="33" xfId="0" applyFont="1" applyBorder="1" applyAlignment="1">
      <alignment horizontal="right" vertical="top"/>
    </xf>
    <xf numFmtId="0" fontId="21" fillId="8" borderId="29" xfId="0" applyFont="1" applyFill="1" applyBorder="1" applyAlignment="1">
      <alignment horizontal="right" vertical="top"/>
    </xf>
    <xf numFmtId="2" fontId="22" fillId="0" borderId="29" xfId="0" applyNumberFormat="1" applyFont="1" applyBorder="1" applyAlignment="1">
      <alignment horizontal="right" vertical="top"/>
    </xf>
    <xf numFmtId="170" fontId="20" fillId="0" borderId="29" xfId="0" applyNumberFormat="1" applyFont="1" applyBorder="1" applyAlignment="1">
      <alignment horizontal="right" vertical="top"/>
    </xf>
    <xf numFmtId="4" fontId="21" fillId="7" borderId="25" xfId="0" applyNumberFormat="1" applyFont="1" applyFill="1" applyBorder="1" applyAlignment="1">
      <alignment horizontal="right" vertical="top"/>
    </xf>
    <xf numFmtId="169" fontId="21" fillId="7" borderId="25" xfId="0" applyNumberFormat="1" applyFont="1" applyFill="1" applyBorder="1" applyAlignment="1">
      <alignment horizontal="right" vertical="top"/>
    </xf>
    <xf numFmtId="4" fontId="21" fillId="10" borderId="29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166" fontId="8" fillId="0" borderId="0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11" borderId="25" xfId="0" applyFont="1" applyFill="1" applyBorder="1" applyAlignment="1">
      <alignment horizontal="left" vertical="top"/>
    </xf>
    <xf numFmtId="0" fontId="23" fillId="11" borderId="37" xfId="0" applyFont="1" applyFill="1" applyBorder="1" applyAlignment="1">
      <alignment horizontal="left" vertical="top"/>
    </xf>
    <xf numFmtId="0" fontId="23" fillId="12" borderId="32" xfId="0" applyFont="1" applyFill="1" applyBorder="1" applyAlignment="1">
      <alignment horizontal="center" vertical="top"/>
    </xf>
    <xf numFmtId="0" fontId="23" fillId="12" borderId="39" xfId="0" applyFont="1" applyFill="1" applyBorder="1" applyAlignment="1">
      <alignment horizontal="right" vertical="top" wrapText="1"/>
    </xf>
    <xf numFmtId="0" fontId="23" fillId="12" borderId="33" xfId="0" applyFont="1" applyFill="1" applyBorder="1" applyAlignment="1">
      <alignment horizontal="right" vertical="top" wrapText="1"/>
    </xf>
    <xf numFmtId="0" fontId="23" fillId="12" borderId="40" xfId="0" applyFont="1" applyFill="1" applyBorder="1" applyAlignment="1">
      <alignment horizontal="center" vertical="top"/>
    </xf>
    <xf numFmtId="4" fontId="24" fillId="12" borderId="41" xfId="0" applyNumberFormat="1" applyFont="1" applyFill="1" applyBorder="1" applyAlignment="1">
      <alignment horizontal="right" vertical="top" wrapText="1"/>
    </xf>
    <xf numFmtId="0" fontId="25" fillId="0" borderId="29" xfId="0" applyFont="1" applyBorder="1" applyAlignment="1">
      <alignment horizontal="left" vertical="top"/>
    </xf>
    <xf numFmtId="0" fontId="25" fillId="0" borderId="29" xfId="0" applyFont="1" applyBorder="1" applyAlignment="1">
      <alignment horizontal="left" vertical="top" wrapText="1"/>
    </xf>
    <xf numFmtId="0" fontId="25" fillId="0" borderId="32" xfId="0" applyFont="1" applyBorder="1" applyAlignment="1">
      <alignment horizontal="center" vertical="top"/>
    </xf>
    <xf numFmtId="0" fontId="25" fillId="0" borderId="40" xfId="0" applyFont="1" applyBorder="1" applyAlignment="1">
      <alignment horizontal="center" vertical="top"/>
    </xf>
    <xf numFmtId="4" fontId="24" fillId="0" borderId="41" xfId="0" applyNumberFormat="1" applyFont="1" applyBorder="1" applyAlignment="1">
      <alignment horizontal="right" vertical="top" wrapText="1"/>
    </xf>
    <xf numFmtId="0" fontId="25" fillId="0" borderId="41" xfId="0" applyFont="1" applyBorder="1" applyAlignment="1">
      <alignment horizontal="right" vertical="top" wrapText="1"/>
    </xf>
    <xf numFmtId="2" fontId="23" fillId="12" borderId="41" xfId="0" applyNumberFormat="1" applyFont="1" applyFill="1" applyBorder="1" applyAlignment="1">
      <alignment horizontal="right" vertical="top" wrapText="1"/>
    </xf>
    <xf numFmtId="4" fontId="23" fillId="12" borderId="41" xfId="0" applyNumberFormat="1" applyFont="1" applyFill="1" applyBorder="1" applyAlignment="1">
      <alignment horizontal="right" vertical="top" wrapText="1"/>
    </xf>
    <xf numFmtId="4" fontId="25" fillId="0" borderId="41" xfId="0" applyNumberFormat="1" applyFont="1" applyBorder="1" applyAlignment="1">
      <alignment horizontal="right" vertical="top" wrapText="1"/>
    </xf>
    <xf numFmtId="166" fontId="0" fillId="0" borderId="0" xfId="1" applyNumberFormat="1" applyFont="1"/>
    <xf numFmtId="0" fontId="8" fillId="0" borderId="0" xfId="0" applyFont="1" applyFill="1" applyBorder="1" applyAlignment="1">
      <alignment horizontal="center" vertical="center"/>
    </xf>
    <xf numFmtId="0" fontId="26" fillId="0" borderId="0" xfId="2"/>
    <xf numFmtId="0" fontId="27" fillId="13" borderId="0" xfId="2" applyFont="1" applyFill="1"/>
    <xf numFmtId="0" fontId="26" fillId="13" borderId="0" xfId="2" applyFill="1"/>
    <xf numFmtId="0" fontId="28" fillId="0" borderId="0" xfId="2" applyFont="1"/>
    <xf numFmtId="0" fontId="29" fillId="0" borderId="0" xfId="2" applyFont="1" applyAlignment="1">
      <alignment horizontal="center"/>
    </xf>
    <xf numFmtId="0" fontId="30" fillId="0" borderId="0" xfId="2" applyFont="1"/>
    <xf numFmtId="0" fontId="31" fillId="0" borderId="0" xfId="2" applyFont="1"/>
    <xf numFmtId="0" fontId="26" fillId="0" borderId="0" xfId="2" applyAlignment="1">
      <alignment horizontal="right"/>
    </xf>
    <xf numFmtId="0" fontId="32" fillId="0" borderId="0" xfId="2" applyFont="1" applyAlignment="1">
      <alignment horizontal="right"/>
    </xf>
    <xf numFmtId="0" fontId="33" fillId="0" borderId="0" xfId="2" applyFont="1"/>
    <xf numFmtId="0" fontId="27" fillId="0" borderId="0" xfId="2" applyFont="1"/>
    <xf numFmtId="170" fontId="34" fillId="0" borderId="0" xfId="2" applyNumberFormat="1" applyFont="1" applyAlignment="1">
      <alignment horizontal="center"/>
    </xf>
    <xf numFmtId="0" fontId="34" fillId="0" borderId="0" xfId="2" applyFont="1" applyAlignment="1">
      <alignment horizontal="center"/>
    </xf>
    <xf numFmtId="0" fontId="35" fillId="0" borderId="0" xfId="2" applyFont="1"/>
    <xf numFmtId="0" fontId="26" fillId="0" borderId="0" xfId="2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left"/>
    </xf>
    <xf numFmtId="0" fontId="26" fillId="0" borderId="0" xfId="2" applyAlignment="1">
      <alignment horizontal="center" vertical="center"/>
    </xf>
    <xf numFmtId="0" fontId="37" fillId="0" borderId="0" xfId="2" applyFont="1"/>
    <xf numFmtId="0" fontId="26" fillId="14" borderId="0" xfId="2" applyFill="1" applyAlignment="1">
      <alignment horizontal="center"/>
    </xf>
    <xf numFmtId="171" fontId="26" fillId="14" borderId="0" xfId="2" applyNumberFormat="1" applyFill="1" applyAlignment="1">
      <alignment horizontal="center"/>
    </xf>
    <xf numFmtId="172" fontId="26" fillId="14" borderId="0" xfId="2" applyNumberFormat="1" applyFill="1" applyAlignment="1">
      <alignment horizontal="center"/>
    </xf>
    <xf numFmtId="168" fontId="38" fillId="14" borderId="0" xfId="2" applyNumberFormat="1" applyFont="1" applyFill="1" applyAlignment="1">
      <alignment horizontal="center"/>
    </xf>
    <xf numFmtId="168" fontId="26" fillId="14" borderId="0" xfId="2" applyNumberFormat="1" applyFill="1" applyAlignment="1">
      <alignment horizontal="center"/>
    </xf>
    <xf numFmtId="0" fontId="26" fillId="14" borderId="0" xfId="2" applyFill="1"/>
    <xf numFmtId="168" fontId="32" fillId="14" borderId="0" xfId="2" applyNumberFormat="1" applyFont="1" applyFill="1" applyAlignment="1">
      <alignment horizontal="center"/>
    </xf>
    <xf numFmtId="0" fontId="32" fillId="14" borderId="0" xfId="2" applyFont="1" applyFill="1"/>
    <xf numFmtId="2" fontId="32" fillId="14" borderId="0" xfId="2" applyNumberFormat="1" applyFont="1" applyFill="1" applyAlignment="1">
      <alignment horizontal="center"/>
    </xf>
    <xf numFmtId="0" fontId="38" fillId="14" borderId="0" xfId="2" applyFont="1" applyFill="1" applyAlignment="1">
      <alignment horizontal="center"/>
    </xf>
    <xf numFmtId="0" fontId="39" fillId="0" borderId="0" xfId="2" applyFont="1" applyAlignment="1">
      <alignment horizontal="justify"/>
    </xf>
    <xf numFmtId="170" fontId="26" fillId="14" borderId="0" xfId="2" applyNumberFormat="1" applyFill="1"/>
    <xf numFmtId="168" fontId="40" fillId="14" borderId="0" xfId="2" applyNumberFormat="1" applyFont="1" applyFill="1" applyAlignment="1">
      <alignment horizontal="center"/>
    </xf>
    <xf numFmtId="0" fontId="41" fillId="0" borderId="0" xfId="2" applyFont="1"/>
    <xf numFmtId="0" fontId="41" fillId="0" borderId="0" xfId="2" applyFont="1" applyAlignment="1">
      <alignment horizontal="center"/>
    </xf>
    <xf numFmtId="0" fontId="41" fillId="0" borderId="0" xfId="2" applyFont="1" applyAlignment="1">
      <alignment horizontal="left"/>
    </xf>
    <xf numFmtId="0" fontId="42" fillId="0" borderId="0" xfId="2" applyFont="1" applyAlignment="1">
      <alignment horizontal="left"/>
    </xf>
    <xf numFmtId="0" fontId="33" fillId="0" borderId="0" xfId="2" applyFont="1" applyAlignment="1">
      <alignment horizontal="center"/>
    </xf>
    <xf numFmtId="168" fontId="33" fillId="0" borderId="0" xfId="2" applyNumberFormat="1" applyFont="1" applyAlignment="1">
      <alignment horizontal="center"/>
    </xf>
    <xf numFmtId="168" fontId="29" fillId="0" borderId="0" xfId="2" applyNumberFormat="1" applyFont="1" applyAlignment="1">
      <alignment horizontal="center"/>
    </xf>
    <xf numFmtId="0" fontId="43" fillId="0" borderId="0" xfId="2" applyFont="1"/>
    <xf numFmtId="0" fontId="33" fillId="0" borderId="0" xfId="2" applyFont="1" applyAlignment="1">
      <alignment horizontal="left"/>
    </xf>
    <xf numFmtId="170" fontId="26" fillId="0" borderId="0" xfId="2" applyNumberFormat="1" applyAlignment="1">
      <alignment horizontal="center"/>
    </xf>
    <xf numFmtId="2" fontId="26" fillId="0" borderId="0" xfId="2" applyNumberFormat="1"/>
    <xf numFmtId="2" fontId="26" fillId="0" borderId="0" xfId="2" applyNumberFormat="1" applyAlignment="1">
      <alignment horizontal="center"/>
    </xf>
    <xf numFmtId="170" fontId="26" fillId="0" borderId="0" xfId="2" applyNumberFormat="1"/>
    <xf numFmtId="168" fontId="38" fillId="0" borderId="0" xfId="2" applyNumberFormat="1" applyFont="1" applyAlignment="1">
      <alignment horizontal="center"/>
    </xf>
    <xf numFmtId="168" fontId="26" fillId="0" borderId="0" xfId="2" applyNumberFormat="1" applyAlignment="1">
      <alignment horizontal="center"/>
    </xf>
    <xf numFmtId="0" fontId="32" fillId="0" borderId="0" xfId="2" applyFont="1"/>
    <xf numFmtId="1" fontId="26" fillId="0" borderId="0" xfId="2" applyNumberFormat="1"/>
    <xf numFmtId="173" fontId="26" fillId="0" borderId="0" xfId="2" applyNumberFormat="1" applyAlignment="1">
      <alignment horizontal="center"/>
    </xf>
    <xf numFmtId="1" fontId="26" fillId="0" borderId="0" xfId="2" applyNumberFormat="1" applyAlignment="1">
      <alignment horizontal="center"/>
    </xf>
    <xf numFmtId="0" fontId="32" fillId="0" borderId="0" xfId="2" applyFont="1" applyAlignment="1">
      <alignment horizontal="center"/>
    </xf>
    <xf numFmtId="171" fontId="26" fillId="13" borderId="0" xfId="2" applyNumberFormat="1" applyFill="1" applyAlignment="1">
      <alignment horizontal="center"/>
    </xf>
    <xf numFmtId="168" fontId="26" fillId="13" borderId="0" xfId="2" applyNumberFormat="1" applyFill="1" applyAlignment="1">
      <alignment horizontal="center"/>
    </xf>
    <xf numFmtId="2" fontId="26" fillId="14" borderId="0" xfId="2" applyNumberFormat="1" applyFill="1" applyAlignment="1">
      <alignment horizontal="center"/>
    </xf>
    <xf numFmtId="173" fontId="26" fillId="14" borderId="0" xfId="2" applyNumberFormat="1" applyFill="1" applyAlignment="1">
      <alignment horizontal="center"/>
    </xf>
    <xf numFmtId="1" fontId="26" fillId="14" borderId="0" xfId="2" applyNumberFormat="1" applyFill="1" applyAlignment="1">
      <alignment horizontal="center"/>
    </xf>
    <xf numFmtId="0" fontId="44" fillId="0" borderId="42" xfId="2" applyFont="1" applyBorder="1"/>
    <xf numFmtId="0" fontId="44" fillId="0" borderId="42" xfId="2" applyFont="1" applyBorder="1" applyAlignment="1">
      <alignment horizontal="center"/>
    </xf>
    <xf numFmtId="0" fontId="44" fillId="0" borderId="43" xfId="2" applyFont="1" applyBorder="1" applyAlignment="1">
      <alignment horizontal="center"/>
    </xf>
    <xf numFmtId="0" fontId="44" fillId="0" borderId="44" xfId="2" applyFont="1" applyBorder="1"/>
    <xf numFmtId="0" fontId="44" fillId="0" borderId="44" xfId="2" applyFont="1" applyBorder="1" applyAlignment="1">
      <alignment horizontal="center"/>
    </xf>
    <xf numFmtId="0" fontId="44" fillId="0" borderId="45" xfId="2" applyFont="1" applyBorder="1" applyAlignment="1">
      <alignment horizontal="center"/>
    </xf>
    <xf numFmtId="0" fontId="26" fillId="0" borderId="44" xfId="2" applyBorder="1"/>
    <xf numFmtId="0" fontId="26" fillId="0" borderId="44" xfId="2" applyBorder="1" applyAlignment="1">
      <alignment horizontal="center"/>
    </xf>
    <xf numFmtId="0" fontId="26" fillId="0" borderId="45" xfId="2" applyBorder="1" applyAlignment="1">
      <alignment horizontal="center"/>
    </xf>
    <xf numFmtId="0" fontId="45" fillId="0" borderId="44" xfId="2" applyFont="1" applyBorder="1" applyAlignment="1">
      <alignment horizontal="center"/>
    </xf>
    <xf numFmtId="0" fontId="45" fillId="0" borderId="45" xfId="2" applyFont="1" applyBorder="1" applyAlignment="1">
      <alignment horizontal="center"/>
    </xf>
    <xf numFmtId="0" fontId="26" fillId="0" borderId="46" xfId="2" applyBorder="1" applyAlignment="1">
      <alignment horizontal="center"/>
    </xf>
    <xf numFmtId="0" fontId="26" fillId="0" borderId="46" xfId="2" applyBorder="1"/>
    <xf numFmtId="0" fontId="47" fillId="0" borderId="46" xfId="2" applyFont="1" applyBorder="1" applyAlignment="1">
      <alignment horizontal="center"/>
    </xf>
    <xf numFmtId="0" fontId="48" fillId="0" borderId="46" xfId="2" applyFont="1" applyBorder="1" applyAlignment="1">
      <alignment horizontal="center"/>
    </xf>
    <xf numFmtId="0" fontId="46" fillId="0" borderId="44" xfId="2" applyFont="1" applyBorder="1" applyAlignment="1">
      <alignment horizontal="center"/>
    </xf>
    <xf numFmtId="0" fontId="26" fillId="0" borderId="47" xfId="2" applyBorder="1" applyAlignment="1">
      <alignment horizontal="center"/>
    </xf>
    <xf numFmtId="0" fontId="26" fillId="0" borderId="42" xfId="2" applyBorder="1" applyAlignment="1">
      <alignment horizontal="center"/>
    </xf>
    <xf numFmtId="0" fontId="26" fillId="0" borderId="43" xfId="2" applyBorder="1" applyAlignment="1">
      <alignment horizontal="center"/>
    </xf>
    <xf numFmtId="14" fontId="26" fillId="0" borderId="20" xfId="2" applyNumberFormat="1" applyBorder="1"/>
    <xf numFmtId="0" fontId="44" fillId="0" borderId="6" xfId="2" applyFont="1" applyBorder="1" applyAlignment="1">
      <alignment horizontal="center"/>
    </xf>
    <xf numFmtId="14" fontId="26" fillId="0" borderId="6" xfId="2" applyNumberFormat="1" applyBorder="1"/>
    <xf numFmtId="0" fontId="49" fillId="0" borderId="6" xfId="2" applyFont="1" applyBorder="1" applyAlignment="1">
      <alignment horizontal="center"/>
    </xf>
    <xf numFmtId="1" fontId="50" fillId="0" borderId="48" xfId="2" applyNumberFormat="1" applyFont="1" applyBorder="1" applyAlignment="1">
      <alignment horizontal="center"/>
    </xf>
    <xf numFmtId="0" fontId="26" fillId="13" borderId="6" xfId="2" applyFill="1" applyBorder="1" applyAlignment="1">
      <alignment horizontal="center"/>
    </xf>
    <xf numFmtId="0" fontId="26" fillId="0" borderId="6" xfId="2" applyBorder="1" applyAlignment="1">
      <alignment horizontal="center"/>
    </xf>
    <xf numFmtId="171" fontId="26" fillId="0" borderId="6" xfId="2" applyNumberFormat="1" applyBorder="1" applyAlignment="1">
      <alignment horizontal="center"/>
    </xf>
    <xf numFmtId="0" fontId="26" fillId="0" borderId="6" xfId="2" applyBorder="1"/>
    <xf numFmtId="171" fontId="26" fillId="15" borderId="6" xfId="2" applyNumberFormat="1" applyFill="1" applyBorder="1" applyAlignment="1">
      <alignment horizontal="center"/>
    </xf>
    <xf numFmtId="1" fontId="27" fillId="0" borderId="7" xfId="2" applyNumberFormat="1" applyFont="1" applyBorder="1" applyAlignment="1">
      <alignment horizontal="center"/>
    </xf>
    <xf numFmtId="14" fontId="26" fillId="0" borderId="21" xfId="2" applyNumberFormat="1" applyBorder="1"/>
    <xf numFmtId="0" fontId="49" fillId="0" borderId="1" xfId="2" applyFont="1" applyBorder="1" applyAlignment="1">
      <alignment horizontal="center"/>
    </xf>
    <xf numFmtId="14" fontId="26" fillId="0" borderId="1" xfId="2" applyNumberFormat="1" applyBorder="1"/>
    <xf numFmtId="0" fontId="49" fillId="0" borderId="1" xfId="2" applyFont="1" applyBorder="1" applyAlignment="1">
      <alignment horizontal="right"/>
    </xf>
    <xf numFmtId="1" fontId="38" fillId="0" borderId="48" xfId="2" applyNumberFormat="1" applyFont="1" applyBorder="1" applyAlignment="1">
      <alignment horizontal="center"/>
    </xf>
    <xf numFmtId="0" fontId="26" fillId="0" borderId="1" xfId="2" applyBorder="1" applyAlignment="1">
      <alignment horizontal="left"/>
    </xf>
    <xf numFmtId="0" fontId="26" fillId="0" borderId="1" xfId="2" applyBorder="1" applyAlignment="1">
      <alignment horizontal="center"/>
    </xf>
    <xf numFmtId="171" fontId="26" fillId="0" borderId="1" xfId="2" applyNumberFormat="1" applyBorder="1" applyAlignment="1">
      <alignment horizontal="center"/>
    </xf>
    <xf numFmtId="0" fontId="26" fillId="0" borderId="1" xfId="2" applyBorder="1"/>
    <xf numFmtId="1" fontId="38" fillId="0" borderId="8" xfId="2" applyNumberFormat="1" applyFont="1" applyBorder="1" applyAlignment="1">
      <alignment horizontal="center"/>
    </xf>
    <xf numFmtId="14" fontId="26" fillId="0" borderId="1" xfId="2" applyNumberFormat="1" applyBorder="1" applyAlignment="1">
      <alignment horizontal="center"/>
    </xf>
    <xf numFmtId="0" fontId="26" fillId="13" borderId="1" xfId="2" applyFill="1" applyBorder="1" applyAlignment="1">
      <alignment horizontal="center"/>
    </xf>
    <xf numFmtId="2" fontId="26" fillId="15" borderId="1" xfId="2" applyNumberFormat="1" applyFill="1" applyBorder="1" applyAlignment="1">
      <alignment horizontal="center"/>
    </xf>
    <xf numFmtId="1" fontId="27" fillId="0" borderId="8" xfId="2" applyNumberFormat="1" applyFont="1" applyBorder="1" applyAlignment="1">
      <alignment horizontal="center"/>
    </xf>
    <xf numFmtId="168" fontId="51" fillId="14" borderId="0" xfId="2" applyNumberFormat="1" applyFont="1" applyFill="1" applyAlignment="1">
      <alignment horizontal="center"/>
    </xf>
    <xf numFmtId="14" fontId="26" fillId="0" borderId="22" xfId="2" applyNumberFormat="1" applyBorder="1"/>
    <xf numFmtId="0" fontId="49" fillId="0" borderId="9" xfId="2" applyFont="1" applyBorder="1" applyAlignment="1">
      <alignment horizontal="center"/>
    </xf>
    <xf numFmtId="14" fontId="26" fillId="0" borderId="9" xfId="2" applyNumberFormat="1" applyBorder="1"/>
    <xf numFmtId="1" fontId="50" fillId="0" borderId="49" xfId="2" applyNumberFormat="1" applyFont="1" applyBorder="1" applyAlignment="1">
      <alignment horizontal="center"/>
    </xf>
    <xf numFmtId="0" fontId="26" fillId="0" borderId="9" xfId="2" applyBorder="1" applyAlignment="1">
      <alignment horizontal="center"/>
    </xf>
    <xf numFmtId="171" fontId="26" fillId="0" borderId="9" xfId="2" applyNumberFormat="1" applyBorder="1" applyAlignment="1">
      <alignment horizontal="center"/>
    </xf>
    <xf numFmtId="0" fontId="26" fillId="0" borderId="9" xfId="2" applyBorder="1"/>
    <xf numFmtId="171" fontId="26" fillId="15" borderId="9" xfId="2" applyNumberFormat="1" applyFill="1" applyBorder="1" applyAlignment="1">
      <alignment horizontal="center"/>
    </xf>
    <xf numFmtId="3" fontId="50" fillId="0" borderId="10" xfId="2" applyNumberFormat="1" applyFont="1" applyBorder="1" applyAlignment="1">
      <alignment horizontal="center"/>
    </xf>
    <xf numFmtId="14" fontId="26" fillId="0" borderId="0" xfId="2" applyNumberFormat="1"/>
    <xf numFmtId="0" fontId="26" fillId="0" borderId="0" xfId="2" applyAlignment="1">
      <alignment horizontal="left"/>
    </xf>
    <xf numFmtId="171" fontId="26" fillId="0" borderId="0" xfId="2" applyNumberFormat="1" applyAlignment="1">
      <alignment horizontal="center"/>
    </xf>
    <xf numFmtId="1" fontId="26" fillId="0" borderId="1" xfId="2" applyNumberFormat="1" applyBorder="1" applyAlignment="1">
      <alignment horizontal="center"/>
    </xf>
    <xf numFmtId="1" fontId="50" fillId="0" borderId="0" xfId="2" applyNumberFormat="1" applyFont="1" applyAlignment="1">
      <alignment horizontal="center"/>
    </xf>
    <xf numFmtId="0" fontId="28" fillId="0" borderId="0" xfId="2" applyFont="1" applyAlignment="1">
      <alignment horizontal="left"/>
    </xf>
    <xf numFmtId="0" fontId="36" fillId="0" borderId="0" xfId="2" applyFont="1"/>
    <xf numFmtId="0" fontId="36" fillId="0" borderId="0" xfId="3" applyFont="1"/>
    <xf numFmtId="0" fontId="26" fillId="0" borderId="42" xfId="2" applyBorder="1"/>
    <xf numFmtId="0" fontId="53" fillId="0" borderId="0" xfId="3" applyFont="1"/>
    <xf numFmtId="0" fontId="26" fillId="0" borderId="20" xfId="2" applyBorder="1"/>
    <xf numFmtId="0" fontId="26" fillId="0" borderId="7" xfId="2" applyBorder="1" applyAlignment="1">
      <alignment horizontal="center"/>
    </xf>
    <xf numFmtId="0" fontId="26" fillId="13" borderId="7" xfId="2" applyFill="1" applyBorder="1"/>
    <xf numFmtId="0" fontId="33" fillId="0" borderId="0" xfId="3" applyFont="1"/>
    <xf numFmtId="0" fontId="26" fillId="0" borderId="21" xfId="2" applyBorder="1"/>
    <xf numFmtId="168" fontId="26" fillId="0" borderId="8" xfId="2" applyNumberFormat="1" applyBorder="1" applyAlignment="1">
      <alignment horizontal="center"/>
    </xf>
    <xf numFmtId="0" fontId="26" fillId="13" borderId="8" xfId="2" applyFill="1" applyBorder="1"/>
    <xf numFmtId="0" fontId="26" fillId="0" borderId="0" xfId="3" applyFont="1"/>
    <xf numFmtId="0" fontId="26" fillId="0" borderId="8" xfId="2" applyBorder="1" applyAlignment="1">
      <alignment horizontal="center"/>
    </xf>
    <xf numFmtId="2" fontId="26" fillId="13" borderId="8" xfId="2" applyNumberFormat="1" applyFill="1" applyBorder="1"/>
    <xf numFmtId="0" fontId="26" fillId="0" borderId="22" xfId="2" applyBorder="1"/>
    <xf numFmtId="0" fontId="26" fillId="16" borderId="10" xfId="2" applyFill="1" applyBorder="1" applyAlignment="1">
      <alignment horizontal="center"/>
    </xf>
    <xf numFmtId="0" fontId="26" fillId="0" borderId="10" xfId="2" applyBorder="1"/>
    <xf numFmtId="0" fontId="26" fillId="0" borderId="50" xfId="2" applyBorder="1"/>
    <xf numFmtId="0" fontId="41" fillId="0" borderId="0" xfId="3" applyFont="1" applyAlignment="1">
      <alignment horizontal="right"/>
    </xf>
    <xf numFmtId="0" fontId="41" fillId="0" borderId="0" xfId="3" applyFont="1"/>
    <xf numFmtId="3" fontId="41" fillId="0" borderId="0" xfId="2" applyNumberFormat="1" applyFont="1" applyAlignment="1">
      <alignment horizontal="center"/>
    </xf>
    <xf numFmtId="0" fontId="57" fillId="0" borderId="0" xfId="3" applyFont="1"/>
    <xf numFmtId="0" fontId="44" fillId="0" borderId="0" xfId="3" applyFont="1"/>
    <xf numFmtId="0" fontId="59" fillId="0" borderId="0" xfId="2" applyFont="1"/>
    <xf numFmtId="1" fontId="58" fillId="0" borderId="0" xfId="3" applyNumberFormat="1" applyFont="1" applyAlignment="1">
      <alignment horizontal="center"/>
    </xf>
    <xf numFmtId="0" fontId="60" fillId="0" borderId="0" xfId="3" applyFont="1"/>
    <xf numFmtId="168" fontId="33" fillId="0" borderId="0" xfId="2" applyNumberFormat="1" applyFont="1" applyAlignment="1">
      <alignment horizontal="left"/>
    </xf>
    <xf numFmtId="0" fontId="26" fillId="14" borderId="0" xfId="2" applyFill="1" applyAlignment="1">
      <alignment horizontal="left"/>
    </xf>
    <xf numFmtId="170" fontId="26" fillId="14" borderId="0" xfId="2" applyNumberFormat="1" applyFill="1" applyAlignment="1">
      <alignment horizontal="center"/>
    </xf>
    <xf numFmtId="174" fontId="26" fillId="14" borderId="0" xfId="2" applyNumberFormat="1" applyFill="1" applyAlignment="1">
      <alignment horizontal="center"/>
    </xf>
    <xf numFmtId="0" fontId="61" fillId="14" borderId="0" xfId="2" applyFont="1" applyFill="1"/>
    <xf numFmtId="168" fontId="61" fillId="14" borderId="0" xfId="2" applyNumberFormat="1" applyFont="1" applyFill="1"/>
    <xf numFmtId="0" fontId="41" fillId="14" borderId="0" xfId="2" applyFont="1" applyFill="1"/>
    <xf numFmtId="0" fontId="62" fillId="14" borderId="0" xfId="2" applyFont="1" applyFill="1"/>
    <xf numFmtId="0" fontId="62" fillId="14" borderId="0" xfId="2" applyFont="1" applyFill="1" applyAlignment="1">
      <alignment horizontal="center"/>
    </xf>
    <xf numFmtId="0" fontId="27" fillId="14" borderId="0" xfId="2" applyFont="1" applyFill="1" applyAlignment="1">
      <alignment horizontal="center"/>
    </xf>
    <xf numFmtId="0" fontId="62" fillId="14" borderId="0" xfId="2" applyFont="1" applyFill="1" applyAlignment="1">
      <alignment horizontal="left"/>
    </xf>
    <xf numFmtId="168" fontId="26" fillId="14" borderId="0" xfId="2" applyNumberFormat="1" applyFill="1"/>
    <xf numFmtId="0" fontId="26" fillId="14" borderId="0" xfId="2" applyFill="1" applyAlignment="1">
      <alignment horizontal="right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8" fillId="5" borderId="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" fillId="0" borderId="0" xfId="4"/>
    <xf numFmtId="0" fontId="1" fillId="0" borderId="1" xfId="4" applyBorder="1"/>
    <xf numFmtId="0" fontId="1" fillId="0" borderId="0" xfId="4" applyAlignment="1">
      <alignment horizontal="center"/>
    </xf>
    <xf numFmtId="0" fontId="1" fillId="0" borderId="0" xfId="4" applyAlignment="1">
      <alignment horizontal="left" vertical="center"/>
    </xf>
    <xf numFmtId="170" fontId="1" fillId="0" borderId="0" xfId="4" applyNumberFormat="1"/>
    <xf numFmtId="0" fontId="1" fillId="0" borderId="2" xfId="4" applyBorder="1"/>
    <xf numFmtId="0" fontId="8" fillId="0" borderId="24" xfId="4" applyFont="1" applyBorder="1" applyAlignment="1">
      <alignment horizontal="center" vertical="center" wrapText="1"/>
    </xf>
    <xf numFmtId="0" fontId="1" fillId="0" borderId="1" xfId="4" applyBorder="1" applyAlignment="1">
      <alignment horizontal="center"/>
    </xf>
    <xf numFmtId="43" fontId="0" fillId="0" borderId="0" xfId="5" applyFont="1"/>
    <xf numFmtId="0" fontId="1" fillId="0" borderId="0" xfId="4" applyAlignment="1">
      <alignment horizontal="center" vertical="center"/>
    </xf>
    <xf numFmtId="170" fontId="1" fillId="0" borderId="0" xfId="4" applyNumberFormat="1" applyAlignment="1">
      <alignment horizontal="left" vertical="center"/>
    </xf>
    <xf numFmtId="166" fontId="1" fillId="0" borderId="0" xfId="4" applyNumberFormat="1"/>
    <xf numFmtId="166" fontId="1" fillId="0" borderId="1" xfId="1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 vertical="center"/>
    </xf>
    <xf numFmtId="166" fontId="1" fillId="5" borderId="24" xfId="1" applyNumberFormat="1" applyFont="1" applyFill="1" applyBorder="1" applyAlignment="1">
      <alignment horizontal="center"/>
    </xf>
    <xf numFmtId="166" fontId="1" fillId="0" borderId="1" xfId="1" applyNumberFormat="1" applyFont="1" applyBorder="1"/>
    <xf numFmtId="165" fontId="5" fillId="0" borderId="1" xfId="1" applyNumberFormat="1" applyFont="1" applyFill="1" applyBorder="1" applyAlignment="1">
      <alignment horizontal="center" vertical="center" wrapText="1"/>
    </xf>
    <xf numFmtId="0" fontId="1" fillId="0" borderId="1" xfId="4" applyFill="1" applyBorder="1" applyAlignment="1">
      <alignment horizontal="center" vertical="center"/>
    </xf>
    <xf numFmtId="0" fontId="1" fillId="0" borderId="1" xfId="4" applyFill="1" applyBorder="1"/>
    <xf numFmtId="166" fontId="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/>
    <xf numFmtId="0" fontId="1" fillId="0" borderId="0" xfId="4" applyFill="1"/>
    <xf numFmtId="0" fontId="1" fillId="0" borderId="24" xfId="4" applyFill="1" applyBorder="1"/>
    <xf numFmtId="0" fontId="8" fillId="0" borderId="1" xfId="4" applyFont="1" applyFill="1" applyBorder="1"/>
    <xf numFmtId="166" fontId="1" fillId="0" borderId="1" xfId="1" applyNumberFormat="1" applyFont="1" applyFill="1" applyBorder="1" applyAlignment="1">
      <alignment horizontal="right"/>
    </xf>
    <xf numFmtId="0" fontId="1" fillId="0" borderId="0" xfId="4" applyAlignment="1">
      <alignment vertical="center"/>
    </xf>
    <xf numFmtId="166" fontId="0" fillId="6" borderId="1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17" borderId="53" xfId="0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7" borderId="0" xfId="0" applyFont="1" applyFill="1" applyBorder="1" applyAlignment="1">
      <alignment horizontal="left" vertical="top"/>
    </xf>
    <xf numFmtId="4" fontId="21" fillId="7" borderId="0" xfId="0" applyNumberFormat="1" applyFont="1" applyFill="1" applyBorder="1" applyAlignment="1">
      <alignment horizontal="right" vertical="top"/>
    </xf>
    <xf numFmtId="169" fontId="21" fillId="7" borderId="0" xfId="0" applyNumberFormat="1" applyFont="1" applyFill="1" applyBorder="1" applyAlignment="1">
      <alignment horizontal="right"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25" fillId="5" borderId="0" xfId="0" applyFont="1" applyFill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4" applyAlignment="1">
      <alignment horizontal="center"/>
    </xf>
    <xf numFmtId="0" fontId="1" fillId="0" borderId="51" xfId="4" applyBorder="1" applyAlignment="1">
      <alignment horizontal="center"/>
    </xf>
    <xf numFmtId="0" fontId="1" fillId="0" borderId="52" xfId="4" applyBorder="1" applyAlignment="1">
      <alignment horizontal="center"/>
    </xf>
    <xf numFmtId="0" fontId="1" fillId="0" borderId="50" xfId="4" applyBorder="1" applyAlignment="1">
      <alignment horizontal="center"/>
    </xf>
    <xf numFmtId="168" fontId="58" fillId="0" borderId="0" xfId="3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7" borderId="26" xfId="0" applyFont="1" applyFill="1" applyBorder="1" applyAlignment="1">
      <alignment horizontal="left" vertical="top" wrapText="1"/>
    </xf>
    <xf numFmtId="0" fontId="15" fillId="7" borderId="27" xfId="0" applyFont="1" applyFill="1" applyBorder="1" applyAlignment="1">
      <alignment horizontal="left" vertical="top" wrapText="1"/>
    </xf>
    <xf numFmtId="0" fontId="15" fillId="7" borderId="28" xfId="0" applyFont="1" applyFill="1" applyBorder="1" applyAlignment="1">
      <alignment horizontal="left" vertical="top" wrapText="1"/>
    </xf>
    <xf numFmtId="0" fontId="14" fillId="7" borderId="25" xfId="0" applyFont="1" applyFill="1" applyBorder="1" applyAlignment="1">
      <alignment horizontal="left" vertical="top" wrapText="1"/>
    </xf>
    <xf numFmtId="0" fontId="63" fillId="0" borderId="0" xfId="0" applyFont="1" applyAlignment="1">
      <alignment horizontal="center" vertical="top" wrapText="1"/>
    </xf>
    <xf numFmtId="0" fontId="25" fillId="17" borderId="53" xfId="0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14" fillId="7" borderId="25" xfId="0" applyFont="1" applyFill="1" applyBorder="1" applyAlignment="1">
      <alignment horizontal="left" vertical="top"/>
    </xf>
    <xf numFmtId="0" fontId="16" fillId="9" borderId="29" xfId="0" applyFont="1" applyFill="1" applyBorder="1" applyAlignment="1">
      <alignment horizontal="left" vertical="top" wrapText="1" indent="2"/>
    </xf>
    <xf numFmtId="0" fontId="14" fillId="8" borderId="29" xfId="0" applyFont="1" applyFill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 indent="2"/>
    </xf>
    <xf numFmtId="4" fontId="20" fillId="0" borderId="29" xfId="0" applyNumberFormat="1" applyFont="1" applyBorder="1" applyAlignment="1">
      <alignment horizontal="right" vertical="top"/>
    </xf>
    <xf numFmtId="0" fontId="21" fillId="7" borderId="25" xfId="0" applyFont="1" applyFill="1" applyBorder="1" applyAlignment="1">
      <alignment horizontal="left" vertical="top"/>
    </xf>
    <xf numFmtId="4" fontId="21" fillId="7" borderId="25" xfId="0" applyNumberFormat="1" applyFont="1" applyFill="1" applyBorder="1" applyAlignment="1">
      <alignment horizontal="right" vertical="top"/>
    </xf>
    <xf numFmtId="169" fontId="20" fillId="0" borderId="29" xfId="0" applyNumberFormat="1" applyFont="1" applyBorder="1" applyAlignment="1">
      <alignment horizontal="right" vertical="top"/>
    </xf>
    <xf numFmtId="3" fontId="20" fillId="0" borderId="29" xfId="0" applyNumberFormat="1" applyFont="1" applyBorder="1" applyAlignment="1">
      <alignment horizontal="right" vertical="top"/>
    </xf>
    <xf numFmtId="0" fontId="21" fillId="8" borderId="29" xfId="0" applyFont="1" applyFill="1" applyBorder="1" applyAlignment="1">
      <alignment horizontal="left" vertical="top" wrapText="1"/>
    </xf>
    <xf numFmtId="4" fontId="21" fillId="8" borderId="29" xfId="0" applyNumberFormat="1" applyFont="1" applyFill="1" applyBorder="1" applyAlignment="1">
      <alignment horizontal="right" vertical="top"/>
    </xf>
    <xf numFmtId="0" fontId="21" fillId="7" borderId="25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21" fillId="7" borderId="26" xfId="0" applyFont="1" applyFill="1" applyBorder="1" applyAlignment="1">
      <alignment horizontal="left" vertical="top" wrapText="1"/>
    </xf>
    <xf numFmtId="0" fontId="21" fillId="7" borderId="30" xfId="0" applyFont="1" applyFill="1" applyBorder="1" applyAlignment="1">
      <alignment horizontal="left" vertical="top" wrapText="1"/>
    </xf>
    <xf numFmtId="0" fontId="21" fillId="7" borderId="31" xfId="0" applyFont="1" applyFill="1" applyBorder="1" applyAlignment="1">
      <alignment horizontal="left" vertical="top" wrapText="1"/>
    </xf>
    <xf numFmtId="0" fontId="21" fillId="7" borderId="28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11" borderId="26" xfId="0" applyFont="1" applyFill="1" applyBorder="1" applyAlignment="1">
      <alignment horizontal="left" vertical="top"/>
    </xf>
    <xf numFmtId="0" fontId="23" fillId="11" borderId="30" xfId="0" applyFont="1" applyFill="1" applyBorder="1" applyAlignment="1">
      <alignment horizontal="left" vertical="top"/>
    </xf>
    <xf numFmtId="0" fontId="23" fillId="11" borderId="31" xfId="0" applyFont="1" applyFill="1" applyBorder="1" applyAlignment="1">
      <alignment horizontal="left" vertical="top"/>
    </xf>
    <xf numFmtId="0" fontId="23" fillId="11" borderId="37" xfId="0" applyFont="1" applyFill="1" applyBorder="1" applyAlignment="1">
      <alignment horizontal="left" vertical="top"/>
    </xf>
    <xf numFmtId="0" fontId="23" fillId="11" borderId="38" xfId="0" applyFont="1" applyFill="1" applyBorder="1" applyAlignment="1">
      <alignment horizontal="left" vertical="top"/>
    </xf>
    <xf numFmtId="0" fontId="23" fillId="12" borderId="29" xfId="0" applyFont="1" applyFill="1" applyBorder="1" applyAlignment="1">
      <alignment horizontal="left" vertical="top"/>
    </xf>
    <xf numFmtId="0" fontId="23" fillId="12" borderId="29" xfId="0" applyFont="1" applyFill="1" applyBorder="1" applyAlignment="1">
      <alignment horizontal="right" vertical="top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23" fillId="11" borderId="34" xfId="0" applyFont="1" applyFill="1" applyBorder="1" applyAlignment="1">
      <alignment horizontal="left" vertical="top"/>
    </xf>
    <xf numFmtId="0" fontId="23" fillId="11" borderId="28" xfId="0" applyFont="1" applyFill="1" applyBorder="1" applyAlignment="1">
      <alignment horizontal="left" vertical="top"/>
    </xf>
    <xf numFmtId="0" fontId="23" fillId="11" borderId="35" xfId="0" applyFont="1" applyFill="1" applyBorder="1" applyAlignment="1">
      <alignment horizontal="left" vertical="top"/>
    </xf>
    <xf numFmtId="0" fontId="23" fillId="11" borderId="36" xfId="0" applyFont="1" applyFill="1" applyBorder="1" applyAlignment="1">
      <alignment horizontal="left" vertical="top"/>
    </xf>
    <xf numFmtId="0" fontId="23" fillId="11" borderId="26" xfId="0" applyFont="1" applyFill="1" applyBorder="1" applyAlignment="1">
      <alignment horizontal="center" vertical="top"/>
    </xf>
    <xf numFmtId="0" fontId="23" fillId="11" borderId="25" xfId="0" applyFont="1" applyFill="1" applyBorder="1" applyAlignment="1">
      <alignment horizontal="center" vertical="top"/>
    </xf>
    <xf numFmtId="4" fontId="25" fillId="0" borderId="33" xfId="0" applyNumberFormat="1" applyFont="1" applyBorder="1" applyAlignment="1">
      <alignment horizontal="right" vertical="top" wrapText="1"/>
    </xf>
    <xf numFmtId="0" fontId="25" fillId="0" borderId="29" xfId="0" applyFont="1" applyBorder="1" applyAlignment="1">
      <alignment horizontal="left" vertical="top" wrapText="1"/>
    </xf>
    <xf numFmtId="4" fontId="25" fillId="0" borderId="29" xfId="0" applyNumberFormat="1" applyFont="1" applyBorder="1" applyAlignment="1">
      <alignment horizontal="right" vertical="top" wrapText="1"/>
    </xf>
    <xf numFmtId="0" fontId="25" fillId="0" borderId="33" xfId="0" applyFont="1" applyBorder="1" applyAlignment="1">
      <alignment horizontal="right" vertical="top" wrapText="1"/>
    </xf>
    <xf numFmtId="0" fontId="25" fillId="0" borderId="29" xfId="0" applyFont="1" applyBorder="1" applyAlignment="1">
      <alignment horizontal="right" vertical="top" wrapText="1"/>
    </xf>
    <xf numFmtId="4" fontId="25" fillId="6" borderId="29" xfId="0" applyNumberFormat="1" applyFont="1" applyFill="1" applyBorder="1" applyAlignment="1">
      <alignment horizontal="right" vertical="top" wrapText="1"/>
    </xf>
    <xf numFmtId="4" fontId="24" fillId="0" borderId="29" xfId="0" applyNumberFormat="1" applyFont="1" applyBorder="1" applyAlignment="1">
      <alignment horizontal="right" vertical="top" wrapText="1"/>
    </xf>
    <xf numFmtId="4" fontId="24" fillId="12" borderId="29" xfId="0" applyNumberFormat="1" applyFont="1" applyFill="1" applyBorder="1" applyAlignment="1">
      <alignment horizontal="right" vertical="top" wrapText="1"/>
    </xf>
    <xf numFmtId="4" fontId="23" fillId="12" borderId="29" xfId="0" applyNumberFormat="1" applyFont="1" applyFill="1" applyBorder="1" applyAlignment="1">
      <alignment horizontal="right" vertical="top" wrapText="1"/>
    </xf>
    <xf numFmtId="4" fontId="23" fillId="12" borderId="33" xfId="0" applyNumberFormat="1" applyFont="1" applyFill="1" applyBorder="1" applyAlignment="1">
      <alignment horizontal="right" vertical="top" wrapText="1"/>
    </xf>
    <xf numFmtId="0" fontId="0" fillId="0" borderId="2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6">
    <cellStyle name="Обычный" xfId="0" builtinId="0"/>
    <cellStyle name="Обычный 2" xfId="3" xr:uid="{24C0299D-6424-4F50-9C94-12D749036C4E}"/>
    <cellStyle name="Обычный 3" xfId="4" xr:uid="{F40A37B8-AC79-4175-8FFE-D23CE8EF88AD}"/>
    <cellStyle name="Обычный_Свищ.2н ЛК422км БГР 13-15.04.09" xfId="2" xr:uid="{DA12EFBE-5A3D-4366-9FDC-2A6B006E09DA}"/>
    <cellStyle name="Финансовый" xfId="1" builtinId="3"/>
    <cellStyle name="Финансовый 2" xfId="5" xr:uid="{2933BF52-FF55-4D46-B2F8-4A03E79A7F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10" Type="http://schemas.openxmlformats.org/officeDocument/2006/relationships/image" Target="../media/image10.emf"/><Relationship Id="rId4" Type="http://schemas.openxmlformats.org/officeDocument/2006/relationships/image" Target="../media/image4.w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342900</xdr:colOff>
          <xdr:row>54</xdr:row>
          <xdr:rowOff>9525</xdr:rowOff>
        </xdr:from>
        <xdr:to>
          <xdr:col>9</xdr:col>
          <xdr:colOff>371475</xdr:colOff>
          <xdr:row>56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781050</xdr:colOff>
          <xdr:row>56</xdr:row>
          <xdr:rowOff>0</xdr:rowOff>
        </xdr:from>
        <xdr:to>
          <xdr:col>6</xdr:col>
          <xdr:colOff>342900</xdr:colOff>
          <xdr:row>57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57</xdr:row>
          <xdr:rowOff>152400</xdr:rowOff>
        </xdr:from>
        <xdr:to>
          <xdr:col>6</xdr:col>
          <xdr:colOff>323850</xdr:colOff>
          <xdr:row>59</xdr:row>
          <xdr:rowOff>47625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590550</xdr:colOff>
          <xdr:row>62</xdr:row>
          <xdr:rowOff>28575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62</xdr:row>
          <xdr:rowOff>190500</xdr:rowOff>
        </xdr:from>
        <xdr:to>
          <xdr:col>3</xdr:col>
          <xdr:colOff>600075</xdr:colOff>
          <xdr:row>64</xdr:row>
          <xdr:rowOff>190500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552450</xdr:colOff>
          <xdr:row>61</xdr:row>
          <xdr:rowOff>190500</xdr:rowOff>
        </xdr:from>
        <xdr:to>
          <xdr:col>6</xdr:col>
          <xdr:colOff>0</xdr:colOff>
          <xdr:row>63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571500</xdr:colOff>
          <xdr:row>68</xdr:row>
          <xdr:rowOff>66675</xdr:rowOff>
        </xdr:from>
        <xdr:to>
          <xdr:col>9</xdr:col>
          <xdr:colOff>419100</xdr:colOff>
          <xdr:row>71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70</xdr:row>
          <xdr:rowOff>0</xdr:rowOff>
        </xdr:from>
        <xdr:to>
          <xdr:col>0</xdr:col>
          <xdr:colOff>419100</xdr:colOff>
          <xdr:row>71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476250</xdr:colOff>
          <xdr:row>71</xdr:row>
          <xdr:rowOff>123825</xdr:rowOff>
        </xdr:from>
        <xdr:to>
          <xdr:col>9</xdr:col>
          <xdr:colOff>476250</xdr:colOff>
          <xdr:row>73</xdr:row>
          <xdr:rowOff>114300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819150</xdr:colOff>
          <xdr:row>45</xdr:row>
          <xdr:rowOff>180975</xdr:rowOff>
        </xdr:from>
        <xdr:to>
          <xdr:col>4</xdr:col>
          <xdr:colOff>295275</xdr:colOff>
          <xdr:row>50</xdr:row>
          <xdr:rowOff>85725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  <pageSetUpPr fitToPage="1"/>
  </sheetPr>
  <dimension ref="A1:H67"/>
  <sheetViews>
    <sheetView tabSelected="1" view="pageBreakPreview" topLeftCell="A26" zoomScale="85" zoomScaleNormal="100" zoomScaleSheetLayoutView="85" workbookViewId="0">
      <selection activeCell="E36" sqref="E36"/>
    </sheetView>
  </sheetViews>
  <sheetFormatPr defaultColWidth="18.140625" defaultRowHeight="15.75" x14ac:dyDescent="0.25"/>
  <cols>
    <col min="1" max="1" width="43.140625" style="9" bestFit="1" customWidth="1"/>
    <col min="2" max="2" width="18.85546875" style="1" customWidth="1"/>
    <col min="3" max="3" width="18" style="1" bestFit="1" customWidth="1"/>
    <col min="4" max="4" width="19.140625" style="1" customWidth="1"/>
    <col min="5" max="5" width="17.28515625" style="1" bestFit="1" customWidth="1"/>
    <col min="6" max="6" width="25.140625" style="1" bestFit="1" customWidth="1"/>
    <col min="7" max="16384" width="18.140625" style="1"/>
  </cols>
  <sheetData>
    <row r="1" spans="1:6" x14ac:dyDescent="0.25">
      <c r="E1" s="3" t="s">
        <v>0</v>
      </c>
    </row>
    <row r="2" spans="1:6" x14ac:dyDescent="0.25">
      <c r="E2" s="3" t="s">
        <v>1</v>
      </c>
    </row>
    <row r="3" spans="1:6" x14ac:dyDescent="0.25">
      <c r="E3" s="3" t="s">
        <v>2</v>
      </c>
    </row>
    <row r="4" spans="1:6" x14ac:dyDescent="0.25">
      <c r="E4" s="3" t="s">
        <v>3</v>
      </c>
    </row>
    <row r="5" spans="1:6" x14ac:dyDescent="0.25">
      <c r="E5" s="3" t="s">
        <v>4</v>
      </c>
    </row>
    <row r="6" spans="1:6" x14ac:dyDescent="0.25">
      <c r="E6" s="3" t="s">
        <v>5</v>
      </c>
    </row>
    <row r="7" spans="1:6" x14ac:dyDescent="0.25">
      <c r="E7" s="3" t="s">
        <v>6</v>
      </c>
    </row>
    <row r="8" spans="1:6" x14ac:dyDescent="0.25">
      <c r="E8" s="3" t="s">
        <v>7</v>
      </c>
    </row>
    <row r="10" spans="1:6" ht="47.25" x14ac:dyDescent="0.25">
      <c r="A10" s="4" t="s">
        <v>8</v>
      </c>
      <c r="B10" s="4" t="s">
        <v>9</v>
      </c>
      <c r="C10" s="4" t="s">
        <v>701</v>
      </c>
      <c r="D10" s="4" t="s">
        <v>702</v>
      </c>
      <c r="E10" s="4" t="s">
        <v>10</v>
      </c>
      <c r="F10" s="4" t="s">
        <v>11</v>
      </c>
    </row>
    <row r="11" spans="1:6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</row>
    <row r="12" spans="1:6" ht="47.25" x14ac:dyDescent="0.25">
      <c r="A12" s="10" t="s">
        <v>12</v>
      </c>
      <c r="B12" s="4" t="s">
        <v>13</v>
      </c>
      <c r="C12" s="7">
        <f>C13+C16+C20+C21</f>
        <v>89119</v>
      </c>
      <c r="D12" s="7">
        <f>D13+D16+D20+D21</f>
        <v>360838.10899000004</v>
      </c>
      <c r="E12" s="8">
        <f>D12/C12*100-100</f>
        <v>304.89470145535745</v>
      </c>
      <c r="F12" s="2" t="s">
        <v>697</v>
      </c>
    </row>
    <row r="13" spans="1:6" ht="31.5" x14ac:dyDescent="0.25">
      <c r="A13" s="10" t="s">
        <v>14</v>
      </c>
      <c r="B13" s="4" t="s">
        <v>31</v>
      </c>
      <c r="C13" s="7">
        <f>C14+C15</f>
        <v>19943</v>
      </c>
      <c r="D13" s="7">
        <f>D14+D15</f>
        <v>223577.35471000001</v>
      </c>
      <c r="E13" s="8">
        <f t="shared" ref="E13:E41" si="0">D13/C13*100-100</f>
        <v>1021.0818568419998</v>
      </c>
      <c r="F13" s="2" t="s">
        <v>697</v>
      </c>
    </row>
    <row r="14" spans="1:6" x14ac:dyDescent="0.25">
      <c r="A14" s="131" t="s">
        <v>32</v>
      </c>
      <c r="B14" s="132" t="s">
        <v>31</v>
      </c>
      <c r="C14" s="133">
        <v>19429</v>
      </c>
      <c r="D14" s="133">
        <f>(((Потери!G12+Потери!H12+Потери!E12)*19405)+(Газ!C14))/1000</f>
        <v>222636.99121000001</v>
      </c>
      <c r="E14" s="133">
        <f t="shared" si="0"/>
        <v>1045.9004128364816</v>
      </c>
      <c r="F14" s="2" t="s">
        <v>697</v>
      </c>
    </row>
    <row r="15" spans="1:6" x14ac:dyDescent="0.25">
      <c r="A15" s="11" t="s">
        <v>33</v>
      </c>
      <c r="B15" s="2" t="s">
        <v>31</v>
      </c>
      <c r="C15" s="8">
        <v>514</v>
      </c>
      <c r="D15" s="133">
        <f>(ГСМ!C14+Автогаз!C32)/1000</f>
        <v>940.36350000000004</v>
      </c>
      <c r="E15" s="8">
        <f t="shared" si="0"/>
        <v>82.950097276264586</v>
      </c>
      <c r="F15" s="2" t="s">
        <v>697</v>
      </c>
    </row>
    <row r="16" spans="1:6" ht="31.5" x14ac:dyDescent="0.25">
      <c r="A16" s="10" t="s">
        <v>15</v>
      </c>
      <c r="B16" s="4" t="s">
        <v>31</v>
      </c>
      <c r="C16" s="7">
        <f>C17+C18+C19</f>
        <v>29714</v>
      </c>
      <c r="D16" s="136">
        <f>D17+D18+D19</f>
        <v>58973.270949999998</v>
      </c>
      <c r="E16" s="8">
        <f t="shared" si="0"/>
        <v>98.469647136030147</v>
      </c>
      <c r="F16" s="2" t="s">
        <v>697</v>
      </c>
    </row>
    <row r="17" spans="1:8" ht="31.5" x14ac:dyDescent="0.25">
      <c r="A17" s="11" t="s">
        <v>16</v>
      </c>
      <c r="B17" s="2" t="s">
        <v>31</v>
      </c>
      <c r="C17" s="8">
        <v>27000</v>
      </c>
      <c r="D17" s="133">
        <f>('Зарплата+Налоги'!F11+'Зарплата+Налоги'!F19+'Зарплата+Налоги'!F23+'Зарплата+Налоги'!F24+'Зарплата+Налоги'!F25)/1000</f>
        <v>55045.633829999999</v>
      </c>
      <c r="E17" s="8">
        <f t="shared" si="0"/>
        <v>103.87271788888887</v>
      </c>
      <c r="F17" s="2" t="s">
        <v>697</v>
      </c>
    </row>
    <row r="18" spans="1:8" x14ac:dyDescent="0.25">
      <c r="A18" s="11" t="s">
        <v>34</v>
      </c>
      <c r="B18" s="2" t="s">
        <v>31</v>
      </c>
      <c r="C18" s="8">
        <v>405</v>
      </c>
      <c r="D18" s="133">
        <f>('Зарплата+Налоги'!AA11+'Зарплата+Налоги'!AA19+'Зарплата+Налоги'!AA23+'Зарплата+Налоги'!AA24+'Зарплата+Налоги'!AA25)/1000</f>
        <v>775.99</v>
      </c>
      <c r="E18" s="8">
        <f t="shared" si="0"/>
        <v>91.602469135802465</v>
      </c>
      <c r="F18" s="2" t="s">
        <v>697</v>
      </c>
      <c r="G18" s="113"/>
    </row>
    <row r="19" spans="1:8" x14ac:dyDescent="0.25">
      <c r="A19" s="11" t="s">
        <v>17</v>
      </c>
      <c r="B19" s="2" t="s">
        <v>31</v>
      </c>
      <c r="C19" s="8">
        <v>2309</v>
      </c>
      <c r="D19" s="133">
        <f>('Зарплата+Налоги'!Y11+'Зарплата+Налоги'!Y19+'Зарплата+Налоги'!Y23+'Зарплата+Налоги'!Y24+'Зарплата+Налоги'!Y25)/1000</f>
        <v>3151.6471200000001</v>
      </c>
      <c r="E19" s="8">
        <f t="shared" si="0"/>
        <v>36.494028583802503</v>
      </c>
      <c r="F19" s="2" t="s">
        <v>697</v>
      </c>
      <c r="G19" s="113"/>
    </row>
    <row r="20" spans="1:8" x14ac:dyDescent="0.25">
      <c r="A20" s="134" t="s">
        <v>18</v>
      </c>
      <c r="B20" s="135" t="s">
        <v>31</v>
      </c>
      <c r="C20" s="136">
        <v>39121</v>
      </c>
      <c r="D20" s="136">
        <f>(Амортизация!J133+Амортизация!J412)/1000</f>
        <v>76736.169049999997</v>
      </c>
      <c r="E20" s="133">
        <f t="shared" si="0"/>
        <v>96.150837274098308</v>
      </c>
      <c r="F20" s="2" t="s">
        <v>697</v>
      </c>
    </row>
    <row r="21" spans="1:8" x14ac:dyDescent="0.25">
      <c r="A21" s="10" t="s">
        <v>19</v>
      </c>
      <c r="B21" s="4" t="s">
        <v>31</v>
      </c>
      <c r="C21" s="7">
        <f>C22+C23</f>
        <v>341</v>
      </c>
      <c r="D21" s="136">
        <f>D22+D23</f>
        <v>1551.3142800000001</v>
      </c>
      <c r="E21" s="8">
        <f t="shared" si="0"/>
        <v>354.93087390029325</v>
      </c>
      <c r="F21" s="2" t="s">
        <v>697</v>
      </c>
    </row>
    <row r="22" spans="1:8" x14ac:dyDescent="0.25">
      <c r="A22" s="11" t="s">
        <v>35</v>
      </c>
      <c r="B22" s="4" t="s">
        <v>31</v>
      </c>
      <c r="C22" s="8">
        <v>153</v>
      </c>
      <c r="D22" s="133">
        <f>Спец.одежда!C14/1000</f>
        <v>628.1714199999999</v>
      </c>
      <c r="E22" s="8">
        <f t="shared" si="0"/>
        <v>310.5695555555555</v>
      </c>
      <c r="F22" s="2" t="s">
        <v>697</v>
      </c>
      <c r="H22" s="113"/>
    </row>
    <row r="23" spans="1:8" x14ac:dyDescent="0.25">
      <c r="A23" s="11" t="s">
        <v>36</v>
      </c>
      <c r="B23" s="4" t="s">
        <v>31</v>
      </c>
      <c r="C23" s="8">
        <v>188</v>
      </c>
      <c r="D23" s="133">
        <f>'Обучение ПП'!C18/1000</f>
        <v>923.14286000000004</v>
      </c>
      <c r="E23" s="8">
        <f t="shared" si="0"/>
        <v>391.03343617021278</v>
      </c>
      <c r="F23" s="2" t="s">
        <v>697</v>
      </c>
    </row>
    <row r="24" spans="1:8" x14ac:dyDescent="0.25">
      <c r="A24" s="10" t="s">
        <v>20</v>
      </c>
      <c r="B24" s="4" t="s">
        <v>31</v>
      </c>
      <c r="C24" s="7">
        <f>SUM(C26:C35)</f>
        <v>5040</v>
      </c>
      <c r="D24" s="7">
        <f>SUM(D26:D35)</f>
        <v>100637.27064560002</v>
      </c>
      <c r="E24" s="8">
        <f t="shared" si="0"/>
        <v>1896.7712429682542</v>
      </c>
      <c r="F24" s="2" t="s">
        <v>697</v>
      </c>
    </row>
    <row r="25" spans="1:8" ht="31.5" x14ac:dyDescent="0.25">
      <c r="A25" s="10" t="s">
        <v>21</v>
      </c>
      <c r="B25" s="4" t="s">
        <v>31</v>
      </c>
      <c r="C25" s="7">
        <f>C24</f>
        <v>5040</v>
      </c>
      <c r="D25" s="136">
        <f>D24</f>
        <v>100637.27064560002</v>
      </c>
      <c r="E25" s="8">
        <f t="shared" si="0"/>
        <v>1896.7712429682542</v>
      </c>
      <c r="F25" s="2" t="s">
        <v>697</v>
      </c>
    </row>
    <row r="26" spans="1:8" ht="31.5" x14ac:dyDescent="0.25">
      <c r="A26" s="11" t="s">
        <v>22</v>
      </c>
      <c r="B26" s="2" t="s">
        <v>31</v>
      </c>
      <c r="C26" s="8">
        <v>2160</v>
      </c>
      <c r="D26" s="133">
        <f>('Зарплата+Налоги'!F12+'Зарплата+Налоги'!F13+'Зарплата+Налоги'!F14+'Зарплата+Налоги'!F15+'Зарплата+Налоги'!F16+'Зарплата+Налоги'!F17+'Зарплата+Налоги'!F18+'Зарплата+Налоги'!F20+'Зарплата+Налоги'!F21+'Зарплата+Налоги'!F22+'Зарплата+Налоги'!F58)/1000</f>
        <v>46461.153610000001</v>
      </c>
      <c r="E26" s="8">
        <f>D26/C26*100-100</f>
        <v>2050.9793337962965</v>
      </c>
      <c r="F26" s="2" t="s">
        <v>697</v>
      </c>
    </row>
    <row r="27" spans="1:8" x14ac:dyDescent="0.25">
      <c r="A27" s="11" t="s">
        <v>34</v>
      </c>
      <c r="B27" s="2" t="s">
        <v>31</v>
      </c>
      <c r="C27" s="8">
        <v>32</v>
      </c>
      <c r="D27" s="133">
        <f>('Зарплата+Налоги'!AA12+'Зарплата+Налоги'!AA13+'Зарплата+Налоги'!AA14+'Зарплата+Налоги'!AA15+'Зарплата+Налоги'!AA16+'Зарплата+Налоги'!AA17+'Зарплата+Налоги'!AA18+'Зарплата+Налоги'!AA20+'Зарплата+Налоги'!AA21+'Зарплата+Налоги'!AA22+'Зарплата+Налоги'!AA58)/1000</f>
        <v>462.29700000000003</v>
      </c>
      <c r="E27" s="8">
        <f t="shared" si="0"/>
        <v>1344.6781250000001</v>
      </c>
      <c r="F27" s="2" t="s">
        <v>697</v>
      </c>
    </row>
    <row r="28" spans="1:8" x14ac:dyDescent="0.25">
      <c r="A28" s="11" t="s">
        <v>17</v>
      </c>
      <c r="B28" s="2" t="s">
        <v>31</v>
      </c>
      <c r="C28" s="8">
        <v>185</v>
      </c>
      <c r="D28" s="133">
        <f>('Зарплата+Налоги'!Y12+'Зарплата+Налоги'!Y13+'Зарплата+Налоги'!Y14+'Зарплата+Налоги'!Y15+'Зарплата+Налоги'!Y16+'Зарплата+Налоги'!Y17+'Зарплата+Налоги'!Y18+'Зарплата+Налоги'!Y20+'Зарплата+Налоги'!Y21+'Зарплата+Налоги'!Y22+'Зарплата+Налоги'!Y58)/1000</f>
        <v>3107.3935200000001</v>
      </c>
      <c r="E28" s="8">
        <f t="shared" si="0"/>
        <v>1579.6721729729729</v>
      </c>
      <c r="F28" s="2" t="s">
        <v>697</v>
      </c>
    </row>
    <row r="29" spans="1:8" x14ac:dyDescent="0.25">
      <c r="A29" s="131" t="s">
        <v>18</v>
      </c>
      <c r="B29" s="132" t="s">
        <v>31</v>
      </c>
      <c r="C29" s="133">
        <v>122</v>
      </c>
      <c r="D29" s="133">
        <f>Амортизация!J92/1000</f>
        <v>12552.937189999999</v>
      </c>
      <c r="E29" s="133">
        <f>D29/C29*100-100</f>
        <v>10189.292778688523</v>
      </c>
      <c r="F29" s="2" t="s">
        <v>697</v>
      </c>
    </row>
    <row r="30" spans="1:8" x14ac:dyDescent="0.25">
      <c r="A30" s="1" t="s">
        <v>41</v>
      </c>
      <c r="B30" s="2" t="s">
        <v>31</v>
      </c>
      <c r="C30" s="8">
        <v>11</v>
      </c>
      <c r="D30" s="133">
        <f>('Услуги связи'!C15+'Услуги связи'!H36+'Услуги связи'!N15)/1000</f>
        <v>1035.8090199999999</v>
      </c>
      <c r="E30" s="8">
        <f t="shared" si="0"/>
        <v>9316.4456363636364</v>
      </c>
      <c r="F30" s="2" t="s">
        <v>697</v>
      </c>
    </row>
    <row r="31" spans="1:8" x14ac:dyDescent="0.25">
      <c r="A31" s="11" t="s">
        <v>40</v>
      </c>
      <c r="B31" s="2" t="s">
        <v>31</v>
      </c>
      <c r="C31" s="8">
        <v>60</v>
      </c>
      <c r="D31" s="133">
        <f>Канц.товары!C20/1000</f>
        <v>568.85915999999986</v>
      </c>
      <c r="E31" s="8">
        <f t="shared" si="0"/>
        <v>848.09859999999981</v>
      </c>
      <c r="F31" s="2" t="s">
        <v>697</v>
      </c>
    </row>
    <row r="32" spans="1:8" x14ac:dyDescent="0.25">
      <c r="A32" s="11" t="s">
        <v>39</v>
      </c>
      <c r="B32" s="2" t="s">
        <v>31</v>
      </c>
      <c r="C32" s="8">
        <v>945</v>
      </c>
      <c r="D32" s="133">
        <f>Аренда!C14/1000</f>
        <v>5263.6071600000005</v>
      </c>
      <c r="E32" s="8">
        <f t="shared" si="0"/>
        <v>456.99546666666663</v>
      </c>
      <c r="F32" s="2" t="s">
        <v>697</v>
      </c>
    </row>
    <row r="33" spans="1:6" x14ac:dyDescent="0.25">
      <c r="A33" s="131" t="s">
        <v>23</v>
      </c>
      <c r="B33" s="132" t="s">
        <v>31</v>
      </c>
      <c r="C33" s="133">
        <v>553</v>
      </c>
      <c r="D33" s="133">
        <f>(Налоги!G21+Налоги!I50+('Зарплата+Налоги'!Z9))/1000</f>
        <v>26223.578000000001</v>
      </c>
      <c r="E33" s="133">
        <f t="shared" si="0"/>
        <v>4642.0575045207961</v>
      </c>
      <c r="F33" s="2" t="s">
        <v>697</v>
      </c>
    </row>
    <row r="34" spans="1:6" x14ac:dyDescent="0.25">
      <c r="A34" s="11" t="s">
        <v>38</v>
      </c>
      <c r="B34" s="2" t="s">
        <v>31</v>
      </c>
      <c r="C34" s="8">
        <v>500</v>
      </c>
      <c r="D34" s="112">
        <f>Страхование!C16/1000</f>
        <v>1620.3340000000001</v>
      </c>
      <c r="E34" s="8">
        <f t="shared" si="0"/>
        <v>224.06680000000006</v>
      </c>
      <c r="F34" s="2" t="s">
        <v>697</v>
      </c>
    </row>
    <row r="35" spans="1:6" x14ac:dyDescent="0.25">
      <c r="A35" s="131" t="s">
        <v>37</v>
      </c>
      <c r="B35" s="132" t="s">
        <v>31</v>
      </c>
      <c r="C35" s="133">
        <v>472</v>
      </c>
      <c r="D35" s="133">
        <f>('Командиров. ГСМ'!C15+'Командиров. ГСМ'!C129+'Командиров. ГСМ'!D184)/1000</f>
        <v>3341.3019856000001</v>
      </c>
      <c r="E35" s="133">
        <f t="shared" si="0"/>
        <v>607.90296305084746</v>
      </c>
      <c r="F35" s="2" t="s">
        <v>697</v>
      </c>
    </row>
    <row r="36" spans="1:6" x14ac:dyDescent="0.25">
      <c r="A36" s="10" t="s">
        <v>24</v>
      </c>
      <c r="B36" s="4" t="s">
        <v>31</v>
      </c>
      <c r="C36" s="7">
        <f>C12+C24</f>
        <v>94159</v>
      </c>
      <c r="D36" s="7">
        <f>D12+D24</f>
        <v>461475.37963560002</v>
      </c>
      <c r="E36" s="8">
        <f t="shared" si="0"/>
        <v>390.10225218577091</v>
      </c>
      <c r="F36" s="2" t="s">
        <v>697</v>
      </c>
    </row>
    <row r="37" spans="1:6" x14ac:dyDescent="0.25">
      <c r="A37" s="10" t="s">
        <v>25</v>
      </c>
      <c r="B37" s="4" t="s">
        <v>31</v>
      </c>
      <c r="C37" s="7">
        <f>C36</f>
        <v>94159</v>
      </c>
      <c r="D37" s="7">
        <f>D36</f>
        <v>461475.37963560002</v>
      </c>
      <c r="E37" s="8">
        <f t="shared" si="0"/>
        <v>390.10225218577091</v>
      </c>
      <c r="F37" s="2" t="s">
        <v>697</v>
      </c>
    </row>
    <row r="38" spans="1:6" ht="31.5" x14ac:dyDescent="0.25">
      <c r="A38" s="10" t="s">
        <v>26</v>
      </c>
      <c r="B38" s="4" t="s">
        <v>27</v>
      </c>
      <c r="C38" s="7">
        <v>113880</v>
      </c>
      <c r="D38" s="7">
        <f>Потери!D12</f>
        <v>146298</v>
      </c>
      <c r="E38" s="8">
        <f t="shared" si="0"/>
        <v>28.466807165437302</v>
      </c>
      <c r="F38" s="2" t="s">
        <v>697</v>
      </c>
    </row>
    <row r="39" spans="1:6" x14ac:dyDescent="0.25">
      <c r="A39" s="361" t="s">
        <v>28</v>
      </c>
      <c r="B39" s="4" t="s">
        <v>29</v>
      </c>
      <c r="C39" s="6">
        <v>0.7</v>
      </c>
      <c r="D39" s="336">
        <v>0.7</v>
      </c>
      <c r="E39" s="8">
        <f t="shared" si="0"/>
        <v>0</v>
      </c>
      <c r="F39" s="15"/>
    </row>
    <row r="40" spans="1:6" x14ac:dyDescent="0.25">
      <c r="A40" s="362"/>
      <c r="B40" s="4" t="s">
        <v>42</v>
      </c>
      <c r="C40" s="7">
        <v>826</v>
      </c>
      <c r="D40" s="136">
        <f>(Потери!G12+Потери!H12+Потери!E12)</f>
        <v>11463.1</v>
      </c>
      <c r="E40" s="8">
        <f t="shared" si="0"/>
        <v>1287.7845036319613</v>
      </c>
      <c r="F40" s="2" t="s">
        <v>697</v>
      </c>
    </row>
    <row r="41" spans="1:6" x14ac:dyDescent="0.25">
      <c r="A41" s="10" t="s">
        <v>30</v>
      </c>
      <c r="B41" s="4" t="s">
        <v>700</v>
      </c>
      <c r="C41" s="5">
        <f>C37/C38*1000</f>
        <v>826.82648401826486</v>
      </c>
      <c r="D41" s="5">
        <f>C41</f>
        <v>826.82648401826486</v>
      </c>
      <c r="E41" s="8">
        <f t="shared" si="0"/>
        <v>0</v>
      </c>
      <c r="F41" s="15"/>
    </row>
    <row r="43" spans="1:6" x14ac:dyDescent="0.25">
      <c r="A43" s="12"/>
    </row>
    <row r="44" spans="1:6" x14ac:dyDescent="0.25">
      <c r="A44" s="13" t="s">
        <v>43</v>
      </c>
      <c r="B44" s="360" t="s">
        <v>49</v>
      </c>
      <c r="C44" s="360"/>
      <c r="D44" s="360"/>
    </row>
    <row r="45" spans="1:6" x14ac:dyDescent="0.25">
      <c r="A45" s="14"/>
      <c r="B45" s="360"/>
      <c r="C45" s="360"/>
      <c r="D45" s="360"/>
    </row>
    <row r="46" spans="1:6" x14ac:dyDescent="0.25">
      <c r="A46" s="13" t="s">
        <v>44</v>
      </c>
      <c r="B46" s="360" t="s">
        <v>50</v>
      </c>
      <c r="C46" s="360"/>
      <c r="D46" s="360"/>
    </row>
    <row r="47" spans="1:6" x14ac:dyDescent="0.25">
      <c r="A47" s="14"/>
      <c r="B47" s="360"/>
      <c r="C47" s="360"/>
      <c r="D47" s="360"/>
    </row>
    <row r="48" spans="1:6" x14ac:dyDescent="0.25">
      <c r="A48" s="13" t="s">
        <v>45</v>
      </c>
      <c r="B48" s="360" t="s">
        <v>51</v>
      </c>
      <c r="C48" s="360"/>
      <c r="D48" s="360"/>
    </row>
    <row r="49" spans="1:4" x14ac:dyDescent="0.25">
      <c r="A49" s="14"/>
      <c r="B49" s="360"/>
      <c r="C49" s="360"/>
      <c r="D49" s="360"/>
    </row>
    <row r="50" spans="1:4" x14ac:dyDescent="0.25">
      <c r="A50" s="13" t="s">
        <v>46</v>
      </c>
      <c r="B50" s="360" t="s">
        <v>52</v>
      </c>
      <c r="C50" s="360"/>
      <c r="D50" s="360"/>
    </row>
    <row r="51" spans="1:4" x14ac:dyDescent="0.25">
      <c r="A51" s="14"/>
      <c r="B51" s="360"/>
      <c r="C51" s="360"/>
      <c r="D51" s="360"/>
    </row>
    <row r="52" spans="1:4" x14ac:dyDescent="0.25">
      <c r="A52" s="13" t="s">
        <v>47</v>
      </c>
      <c r="B52" s="360" t="s">
        <v>53</v>
      </c>
      <c r="C52" s="360"/>
      <c r="D52" s="360"/>
    </row>
    <row r="53" spans="1:4" x14ac:dyDescent="0.25">
      <c r="A53" s="14"/>
      <c r="B53" s="360"/>
      <c r="C53" s="360"/>
      <c r="D53" s="360"/>
    </row>
    <row r="54" spans="1:4" x14ac:dyDescent="0.25">
      <c r="A54" s="13" t="s">
        <v>48</v>
      </c>
      <c r="B54" s="360" t="s">
        <v>54</v>
      </c>
      <c r="C54" s="360"/>
      <c r="D54" s="360"/>
    </row>
    <row r="55" spans="1:4" x14ac:dyDescent="0.25">
      <c r="A55" s="12"/>
      <c r="B55" s="9"/>
      <c r="C55" s="9"/>
      <c r="D55" s="9"/>
    </row>
    <row r="56" spans="1:4" x14ac:dyDescent="0.25">
      <c r="A56" s="13" t="s">
        <v>698</v>
      </c>
    </row>
    <row r="57" spans="1:4" x14ac:dyDescent="0.25">
      <c r="A57" s="12"/>
    </row>
    <row r="59" spans="1:4" x14ac:dyDescent="0.25">
      <c r="A59" s="12"/>
    </row>
    <row r="61" spans="1:4" x14ac:dyDescent="0.25">
      <c r="A61" s="12"/>
    </row>
    <row r="63" spans="1:4" x14ac:dyDescent="0.25">
      <c r="A63" s="12"/>
    </row>
    <row r="65" spans="1:1" x14ac:dyDescent="0.25">
      <c r="A65" s="12"/>
    </row>
    <row r="67" spans="1:1" x14ac:dyDescent="0.25">
      <c r="A67" s="12"/>
    </row>
  </sheetData>
  <mergeCells count="12">
    <mergeCell ref="A39:A40"/>
    <mergeCell ref="B44:D44"/>
    <mergeCell ref="B45:D45"/>
    <mergeCell ref="B46:D46"/>
    <mergeCell ref="B52:D52"/>
    <mergeCell ref="B53:D53"/>
    <mergeCell ref="B54:D54"/>
    <mergeCell ref="B47:D47"/>
    <mergeCell ref="B48:D48"/>
    <mergeCell ref="B49:D49"/>
    <mergeCell ref="B50:D50"/>
    <mergeCell ref="B51:D51"/>
  </mergeCells>
  <pageMargins left="0.7" right="0.7" top="0.75" bottom="0.75" header="0.3" footer="0.3"/>
  <pageSetup paperSize="9" scale="6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F363-E3CF-4B44-B809-3A51775DF4EB}">
  <sheetPr codeName="Лист12">
    <tabColor rgb="FF92D050"/>
  </sheetPr>
  <dimension ref="A1:E18"/>
  <sheetViews>
    <sheetView workbookViewId="0">
      <selection activeCell="C18" sqref="C18"/>
    </sheetView>
  </sheetViews>
  <sheetFormatPr defaultRowHeight="15" x14ac:dyDescent="0.25"/>
  <cols>
    <col min="1" max="1" width="9.140625" style="77"/>
    <col min="3" max="3" width="15.28515625" bestFit="1" customWidth="1"/>
    <col min="4" max="4" width="12.85546875" bestFit="1" customWidth="1"/>
    <col min="5" max="5" width="13.42578125" bestFit="1" customWidth="1"/>
  </cols>
  <sheetData>
    <row r="1" spans="1:5" x14ac:dyDescent="0.25">
      <c r="A1" s="19" t="s">
        <v>56</v>
      </c>
      <c r="B1" s="19" t="s">
        <v>57</v>
      </c>
      <c r="C1" s="19" t="s">
        <v>58</v>
      </c>
      <c r="D1" s="19" t="s">
        <v>59</v>
      </c>
    </row>
    <row r="2" spans="1:5" x14ac:dyDescent="0.25">
      <c r="A2" s="400" t="s">
        <v>55</v>
      </c>
      <c r="B2" s="16">
        <v>1</v>
      </c>
      <c r="C2" s="73">
        <v>3000</v>
      </c>
      <c r="D2" s="18">
        <f>C2</f>
        <v>3000</v>
      </c>
    </row>
    <row r="3" spans="1:5" x14ac:dyDescent="0.25">
      <c r="A3" s="401"/>
      <c r="B3" s="16">
        <v>1</v>
      </c>
      <c r="C3" s="17">
        <v>0</v>
      </c>
      <c r="D3" s="18">
        <f>C3</f>
        <v>0</v>
      </c>
      <c r="E3" s="74"/>
    </row>
    <row r="4" spans="1:5" x14ac:dyDescent="0.25">
      <c r="A4" s="23" t="s">
        <v>63</v>
      </c>
      <c r="B4" s="16">
        <v>2</v>
      </c>
      <c r="C4" s="17">
        <v>0</v>
      </c>
      <c r="D4" s="18">
        <f>C4*1.12</f>
        <v>0</v>
      </c>
    </row>
    <row r="5" spans="1:5" x14ac:dyDescent="0.25">
      <c r="A5" s="23" t="s">
        <v>64</v>
      </c>
      <c r="B5" s="21">
        <v>3</v>
      </c>
      <c r="C5" s="17">
        <v>428571.43</v>
      </c>
      <c r="D5" s="18">
        <f t="shared" ref="D5:D17" si="0">C5*1.12</f>
        <v>480000.00160000002</v>
      </c>
    </row>
    <row r="6" spans="1:5" x14ac:dyDescent="0.25">
      <c r="A6" s="23" t="s">
        <v>65</v>
      </c>
      <c r="B6" s="21">
        <v>4</v>
      </c>
      <c r="C6" s="73">
        <v>44642.86</v>
      </c>
      <c r="D6" s="17">
        <f t="shared" si="0"/>
        <v>50000.003200000006</v>
      </c>
    </row>
    <row r="7" spans="1:5" x14ac:dyDescent="0.25">
      <c r="A7" s="23" t="s">
        <v>66</v>
      </c>
      <c r="B7" s="16">
        <v>5</v>
      </c>
      <c r="C7" s="17">
        <v>0</v>
      </c>
      <c r="D7" s="17">
        <f t="shared" si="0"/>
        <v>0</v>
      </c>
    </row>
    <row r="8" spans="1:5" x14ac:dyDescent="0.25">
      <c r="A8" s="23" t="s">
        <v>67</v>
      </c>
      <c r="B8" s="16">
        <v>6</v>
      </c>
      <c r="C8" s="17">
        <v>0</v>
      </c>
      <c r="D8" s="17">
        <f t="shared" si="0"/>
        <v>0</v>
      </c>
    </row>
    <row r="9" spans="1:5" x14ac:dyDescent="0.25">
      <c r="A9" s="23" t="s">
        <v>68</v>
      </c>
      <c r="B9" s="21">
        <v>7</v>
      </c>
      <c r="C9" s="17">
        <v>0</v>
      </c>
      <c r="D9" s="17">
        <f t="shared" si="0"/>
        <v>0</v>
      </c>
    </row>
    <row r="10" spans="1:5" x14ac:dyDescent="0.25">
      <c r="A10" s="23" t="s">
        <v>69</v>
      </c>
      <c r="B10" s="21">
        <v>8</v>
      </c>
      <c r="C10" s="17">
        <v>121428.57</v>
      </c>
      <c r="D10" s="17">
        <f t="shared" si="0"/>
        <v>135999.99840000001</v>
      </c>
    </row>
    <row r="11" spans="1:5" x14ac:dyDescent="0.25">
      <c r="A11" s="23" t="s">
        <v>70</v>
      </c>
      <c r="B11" s="16">
        <v>9</v>
      </c>
      <c r="C11" s="17">
        <v>87500</v>
      </c>
      <c r="D11" s="17">
        <f t="shared" si="0"/>
        <v>98000.000000000015</v>
      </c>
    </row>
    <row r="12" spans="1:5" x14ac:dyDescent="0.25">
      <c r="A12" s="400" t="s">
        <v>71</v>
      </c>
      <c r="B12" s="400">
        <v>10</v>
      </c>
      <c r="C12" s="17">
        <v>38000</v>
      </c>
      <c r="D12" s="17">
        <f>C12</f>
        <v>38000</v>
      </c>
    </row>
    <row r="13" spans="1:5" x14ac:dyDescent="0.25">
      <c r="A13" s="401"/>
      <c r="B13" s="401"/>
      <c r="C13" s="17">
        <v>37500</v>
      </c>
      <c r="D13" s="17">
        <f>C13*1.12</f>
        <v>42000.000000000007</v>
      </c>
    </row>
    <row r="14" spans="1:5" x14ac:dyDescent="0.25">
      <c r="A14" s="400" t="s">
        <v>72</v>
      </c>
      <c r="B14" s="402">
        <v>11</v>
      </c>
      <c r="C14" s="17">
        <v>25000</v>
      </c>
      <c r="D14" s="17">
        <f t="shared" si="0"/>
        <v>28000.000000000004</v>
      </c>
    </row>
    <row r="15" spans="1:5" x14ac:dyDescent="0.25">
      <c r="A15" s="401"/>
      <c r="B15" s="403"/>
      <c r="C15" s="45">
        <v>100000</v>
      </c>
      <c r="D15" s="45">
        <f>C15</f>
        <v>100000</v>
      </c>
    </row>
    <row r="16" spans="1:5" x14ac:dyDescent="0.25">
      <c r="A16" s="400" t="s">
        <v>73</v>
      </c>
      <c r="B16" s="402">
        <v>12</v>
      </c>
      <c r="C16" s="45">
        <v>25000</v>
      </c>
      <c r="D16" s="45">
        <f t="shared" si="0"/>
        <v>28000.000000000004</v>
      </c>
    </row>
    <row r="17" spans="1:4" x14ac:dyDescent="0.25">
      <c r="A17" s="401"/>
      <c r="B17" s="403"/>
      <c r="C17" s="45">
        <f>14000/1.12</f>
        <v>12499.999999999998</v>
      </c>
      <c r="D17" s="45">
        <f t="shared" si="0"/>
        <v>14000</v>
      </c>
    </row>
    <row r="18" spans="1:4" x14ac:dyDescent="0.25">
      <c r="A18" s="399" t="s">
        <v>77</v>
      </c>
      <c r="B18" s="399"/>
      <c r="C18" s="78">
        <f>SUM(C2:C17)</f>
        <v>923142.86</v>
      </c>
      <c r="D18" s="78">
        <f>SUM(D2:D17)</f>
        <v>1017000.0032</v>
      </c>
    </row>
  </sheetData>
  <mergeCells count="8">
    <mergeCell ref="A18:B18"/>
    <mergeCell ref="A2:A3"/>
    <mergeCell ref="A12:A13"/>
    <mergeCell ref="B12:B13"/>
    <mergeCell ref="B14:B15"/>
    <mergeCell ref="A14:A15"/>
    <mergeCell ref="B16:B17"/>
    <mergeCell ref="A16:A17"/>
  </mergeCells>
  <pageMargins left="0.7" right="0.7" top="0.75" bottom="0.75" header="0.3" footer="0.3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67ACE-9EC0-4752-8B80-9AF30E150A03}">
  <sheetPr codeName="Лист13">
    <tabColor rgb="FF92D050"/>
  </sheetPr>
  <dimension ref="A1:P36"/>
  <sheetViews>
    <sheetView workbookViewId="0">
      <selection activeCell="N19" sqref="N19"/>
    </sheetView>
  </sheetViews>
  <sheetFormatPr defaultRowHeight="15" x14ac:dyDescent="0.25"/>
  <cols>
    <col min="3" max="3" width="15.28515625" bestFit="1" customWidth="1"/>
    <col min="4" max="4" width="12.85546875" bestFit="1" customWidth="1"/>
    <col min="5" max="5" width="24.85546875" bestFit="1" customWidth="1"/>
    <col min="8" max="8" width="15.28515625" bestFit="1" customWidth="1"/>
    <col min="9" max="9" width="12.85546875" bestFit="1" customWidth="1"/>
    <col min="10" max="10" width="16" bestFit="1" customWidth="1"/>
    <col min="14" max="14" width="15.28515625" bestFit="1" customWidth="1"/>
    <col min="15" max="15" width="12.85546875" bestFit="1" customWidth="1"/>
    <col min="16" max="16" width="16" bestFit="1" customWidth="1"/>
  </cols>
  <sheetData>
    <row r="1" spans="1:16" x14ac:dyDescent="0.25">
      <c r="A1" s="404" t="s">
        <v>61</v>
      </c>
      <c r="B1" s="404"/>
      <c r="C1" s="404"/>
      <c r="D1" s="404"/>
      <c r="F1" s="404" t="s">
        <v>62</v>
      </c>
      <c r="G1" s="404"/>
      <c r="H1" s="404"/>
      <c r="I1" s="404"/>
      <c r="L1" s="405" t="s">
        <v>74</v>
      </c>
      <c r="M1" s="405"/>
      <c r="N1" s="405"/>
      <c r="O1" s="405"/>
    </row>
    <row r="2" spans="1:16" ht="15.75" thickBot="1" x14ac:dyDescent="0.3">
      <c r="A2" s="19" t="s">
        <v>56</v>
      </c>
      <c r="B2" s="19" t="s">
        <v>57</v>
      </c>
      <c r="C2" s="19" t="s">
        <v>58</v>
      </c>
      <c r="D2" s="19" t="s">
        <v>59</v>
      </c>
      <c r="F2" s="32" t="s">
        <v>56</v>
      </c>
      <c r="G2" s="32" t="s">
        <v>57</v>
      </c>
      <c r="H2" s="32" t="s">
        <v>58</v>
      </c>
      <c r="I2" s="32" t="s">
        <v>59</v>
      </c>
      <c r="L2" s="19" t="s">
        <v>56</v>
      </c>
      <c r="M2" s="19" t="s">
        <v>57</v>
      </c>
      <c r="N2" s="19" t="s">
        <v>58</v>
      </c>
      <c r="O2" s="19" t="s">
        <v>59</v>
      </c>
    </row>
    <row r="3" spans="1:16" x14ac:dyDescent="0.25">
      <c r="A3" s="52" t="s">
        <v>55</v>
      </c>
      <c r="B3" s="16">
        <v>1</v>
      </c>
      <c r="C3" s="17">
        <v>17731.54</v>
      </c>
      <c r="D3" s="18">
        <f>C3*1.12</f>
        <v>19859.324800000002</v>
      </c>
      <c r="E3" s="28"/>
      <c r="F3" s="370" t="s">
        <v>55</v>
      </c>
      <c r="G3" s="33">
        <v>1</v>
      </c>
      <c r="H3" s="34">
        <v>2357.37</v>
      </c>
      <c r="I3" s="35">
        <f>H3*1.12</f>
        <v>2640.2544000000003</v>
      </c>
      <c r="J3" s="28"/>
      <c r="L3" s="52" t="s">
        <v>55</v>
      </c>
      <c r="M3" s="16">
        <v>1</v>
      </c>
      <c r="N3" s="17">
        <v>32529.47</v>
      </c>
      <c r="O3" s="18">
        <f>N3*1.12</f>
        <v>36433.006400000006</v>
      </c>
      <c r="P3" s="28"/>
    </row>
    <row r="4" spans="1:16" ht="15.75" thickBot="1" x14ac:dyDescent="0.3">
      <c r="A4" s="52" t="s">
        <v>63</v>
      </c>
      <c r="B4" s="16">
        <v>2</v>
      </c>
      <c r="C4" s="17">
        <v>24758</v>
      </c>
      <c r="D4" s="18">
        <f t="shared" ref="D4:D14" si="0">C4*1.12</f>
        <v>27728.960000000003</v>
      </c>
      <c r="F4" s="372"/>
      <c r="G4" s="38">
        <v>2</v>
      </c>
      <c r="H4" s="39">
        <v>9660.7099999999991</v>
      </c>
      <c r="I4" s="43">
        <f>H4*1.12</f>
        <v>10819.995199999999</v>
      </c>
      <c r="L4" s="52" t="s">
        <v>63</v>
      </c>
      <c r="M4" s="16">
        <v>2</v>
      </c>
      <c r="N4" s="17">
        <v>32465.18</v>
      </c>
      <c r="O4" s="18">
        <f>N4*1.12</f>
        <v>36361.001600000003</v>
      </c>
    </row>
    <row r="5" spans="1:16" x14ac:dyDescent="0.25">
      <c r="A5" s="52" t="s">
        <v>64</v>
      </c>
      <c r="B5" s="21">
        <v>3</v>
      </c>
      <c r="C5" s="17">
        <v>24439.53</v>
      </c>
      <c r="D5" s="18">
        <f>C5*1.12</f>
        <v>27372.2736</v>
      </c>
      <c r="E5" s="28"/>
      <c r="F5" s="370" t="s">
        <v>63</v>
      </c>
      <c r="G5" s="53">
        <v>3</v>
      </c>
      <c r="H5" s="34">
        <v>9979.0300000000007</v>
      </c>
      <c r="I5" s="35">
        <f t="shared" ref="I5:I20" si="1">H5*1.12</f>
        <v>11176.513600000002</v>
      </c>
      <c r="L5" s="52" t="s">
        <v>64</v>
      </c>
      <c r="M5" s="16">
        <v>3</v>
      </c>
      <c r="N5" s="17">
        <v>31564.29</v>
      </c>
      <c r="O5" s="18">
        <f t="shared" ref="O5:O14" si="2">N5*1.12</f>
        <v>35352.004800000002</v>
      </c>
    </row>
    <row r="6" spans="1:16" ht="15.75" thickBot="1" x14ac:dyDescent="0.3">
      <c r="A6" s="52" t="s">
        <v>65</v>
      </c>
      <c r="B6" s="21">
        <v>4</v>
      </c>
      <c r="C6" s="17">
        <v>24758</v>
      </c>
      <c r="D6" s="17">
        <f t="shared" si="0"/>
        <v>27728.960000000003</v>
      </c>
      <c r="F6" s="372"/>
      <c r="G6" s="42">
        <v>4</v>
      </c>
      <c r="H6" s="39">
        <v>2285.71</v>
      </c>
      <c r="I6" s="40">
        <f t="shared" si="1"/>
        <v>2559.9952000000003</v>
      </c>
      <c r="L6" s="52" t="s">
        <v>65</v>
      </c>
      <c r="M6" s="16">
        <v>4</v>
      </c>
      <c r="N6" s="17">
        <v>30989.29</v>
      </c>
      <c r="O6" s="17">
        <f t="shared" si="2"/>
        <v>34708.004800000002</v>
      </c>
    </row>
    <row r="7" spans="1:16" x14ac:dyDescent="0.25">
      <c r="A7" s="52" t="s">
        <v>66</v>
      </c>
      <c r="B7" s="16">
        <v>5</v>
      </c>
      <c r="C7" s="17">
        <v>24758</v>
      </c>
      <c r="D7" s="17">
        <f t="shared" si="0"/>
        <v>27728.960000000003</v>
      </c>
      <c r="F7" s="370" t="s">
        <v>64</v>
      </c>
      <c r="G7" s="33">
        <v>5</v>
      </c>
      <c r="H7" s="34">
        <v>2641.58</v>
      </c>
      <c r="I7" s="47">
        <f t="shared" si="1"/>
        <v>2958.5696000000003</v>
      </c>
      <c r="L7" s="52" t="s">
        <v>66</v>
      </c>
      <c r="M7" s="16">
        <v>5</v>
      </c>
      <c r="N7" s="17">
        <v>0</v>
      </c>
      <c r="O7" s="17">
        <f t="shared" si="2"/>
        <v>0</v>
      </c>
    </row>
    <row r="8" spans="1:16" ht="15.75" thickBot="1" x14ac:dyDescent="0.3">
      <c r="A8" s="52" t="s">
        <v>67</v>
      </c>
      <c r="B8" s="16">
        <v>6</v>
      </c>
      <c r="C8" s="17">
        <v>32622.61</v>
      </c>
      <c r="D8" s="17">
        <f t="shared" si="0"/>
        <v>36537.323200000006</v>
      </c>
      <c r="F8" s="372"/>
      <c r="G8" s="38">
        <v>6</v>
      </c>
      <c r="H8" s="39">
        <v>9660.7099999999991</v>
      </c>
      <c r="I8" s="40">
        <f t="shared" si="1"/>
        <v>10819.995199999999</v>
      </c>
      <c r="L8" s="52" t="s">
        <v>67</v>
      </c>
      <c r="M8" s="16">
        <v>6</v>
      </c>
      <c r="N8" s="17">
        <v>32607.14</v>
      </c>
      <c r="O8" s="17">
        <f t="shared" si="2"/>
        <v>36519.996800000001</v>
      </c>
    </row>
    <row r="9" spans="1:16" x14ac:dyDescent="0.25">
      <c r="A9" s="52" t="s">
        <v>68</v>
      </c>
      <c r="B9" s="21">
        <v>7</v>
      </c>
      <c r="C9" s="17">
        <v>44941.22</v>
      </c>
      <c r="D9" s="17">
        <f t="shared" si="0"/>
        <v>50334.166400000009</v>
      </c>
      <c r="F9" s="370" t="s">
        <v>65</v>
      </c>
      <c r="G9" s="55">
        <v>7</v>
      </c>
      <c r="H9" s="56">
        <v>2321.4299999999998</v>
      </c>
      <c r="I9" s="57">
        <f t="shared" si="1"/>
        <v>2600.0016000000001</v>
      </c>
      <c r="L9" s="52" t="s">
        <v>68</v>
      </c>
      <c r="M9" s="16">
        <v>7</v>
      </c>
      <c r="N9" s="17">
        <v>36074.11</v>
      </c>
      <c r="O9" s="17">
        <f t="shared" si="2"/>
        <v>40403.003200000006</v>
      </c>
    </row>
    <row r="10" spans="1:16" x14ac:dyDescent="0.25">
      <c r="A10" s="52" t="s">
        <v>69</v>
      </c>
      <c r="B10" s="21">
        <v>8</v>
      </c>
      <c r="C10" s="17">
        <v>29747.98</v>
      </c>
      <c r="D10" s="17">
        <f t="shared" si="0"/>
        <v>33317.7376</v>
      </c>
      <c r="F10" s="371"/>
      <c r="G10" s="21">
        <v>8</v>
      </c>
      <c r="H10" s="17">
        <v>5654.76</v>
      </c>
      <c r="I10" s="37">
        <f t="shared" si="1"/>
        <v>6333.3312000000005</v>
      </c>
      <c r="L10" s="52" t="s">
        <v>69</v>
      </c>
      <c r="M10" s="16">
        <v>8</v>
      </c>
      <c r="N10" s="17">
        <v>34691.97</v>
      </c>
      <c r="O10" s="17">
        <f t="shared" si="2"/>
        <v>38855.006400000006</v>
      </c>
    </row>
    <row r="11" spans="1:16" ht="15.75" thickBot="1" x14ac:dyDescent="0.3">
      <c r="A11" s="52" t="s">
        <v>70</v>
      </c>
      <c r="B11" s="16">
        <v>9</v>
      </c>
      <c r="C11" s="17">
        <v>30876.3</v>
      </c>
      <c r="D11" s="17">
        <f t="shared" si="0"/>
        <v>34581.456000000006</v>
      </c>
      <c r="F11" s="372"/>
      <c r="G11" s="38">
        <v>9</v>
      </c>
      <c r="H11" s="39">
        <v>9655.07</v>
      </c>
      <c r="I11" s="40">
        <f t="shared" si="1"/>
        <v>10813.678400000001</v>
      </c>
      <c r="L11" s="52" t="s">
        <v>70</v>
      </c>
      <c r="M11" s="16">
        <v>9</v>
      </c>
      <c r="N11" s="17">
        <v>35651.79</v>
      </c>
      <c r="O11" s="17">
        <f t="shared" si="2"/>
        <v>39930.004800000002</v>
      </c>
    </row>
    <row r="12" spans="1:16" x14ac:dyDescent="0.25">
      <c r="A12" s="52" t="s">
        <v>71</v>
      </c>
      <c r="B12" s="16">
        <v>10</v>
      </c>
      <c r="C12" s="17">
        <v>36988.449999999997</v>
      </c>
      <c r="D12" s="17">
        <f t="shared" si="0"/>
        <v>41427.063999999998</v>
      </c>
      <c r="F12" s="370" t="s">
        <v>66</v>
      </c>
      <c r="G12" s="33">
        <v>10</v>
      </c>
      <c r="H12" s="34">
        <v>10798.23</v>
      </c>
      <c r="I12" s="47">
        <f t="shared" si="1"/>
        <v>12094.017600000001</v>
      </c>
      <c r="L12" s="52" t="s">
        <v>71</v>
      </c>
      <c r="M12" s="16">
        <v>10</v>
      </c>
      <c r="N12" s="17">
        <v>35000.89</v>
      </c>
      <c r="O12" s="17">
        <f t="shared" si="2"/>
        <v>39200.996800000001</v>
      </c>
    </row>
    <row r="13" spans="1:16" x14ac:dyDescent="0.25">
      <c r="A13" s="52" t="s">
        <v>72</v>
      </c>
      <c r="B13" s="21">
        <v>11</v>
      </c>
      <c r="C13" s="17">
        <v>69216.72</v>
      </c>
      <c r="D13" s="17">
        <f t="shared" si="0"/>
        <v>77522.726400000014</v>
      </c>
      <c r="F13" s="371"/>
      <c r="G13" s="54">
        <v>11</v>
      </c>
      <c r="H13" s="17">
        <v>2344.1799999999998</v>
      </c>
      <c r="I13" s="37">
        <f t="shared" si="1"/>
        <v>2625.4816000000001</v>
      </c>
      <c r="L13" s="52" t="s">
        <v>72</v>
      </c>
      <c r="M13" s="16">
        <v>11</v>
      </c>
      <c r="N13" s="17">
        <v>35531.25</v>
      </c>
      <c r="O13" s="17">
        <f t="shared" si="2"/>
        <v>39795.000000000007</v>
      </c>
    </row>
    <row r="14" spans="1:16" ht="15.75" thickBot="1" x14ac:dyDescent="0.3">
      <c r="A14" s="52" t="s">
        <v>73</v>
      </c>
      <c r="B14" s="21">
        <v>12</v>
      </c>
      <c r="C14" s="17">
        <v>61966.05</v>
      </c>
      <c r="D14" s="17">
        <f t="shared" si="0"/>
        <v>69401.97600000001</v>
      </c>
      <c r="F14" s="372"/>
      <c r="G14" s="42">
        <v>12</v>
      </c>
      <c r="H14" s="39">
        <v>8928.57</v>
      </c>
      <c r="I14" s="40">
        <f t="shared" si="1"/>
        <v>9999.9984000000004</v>
      </c>
      <c r="L14" s="52" t="s">
        <v>73</v>
      </c>
      <c r="M14" s="16">
        <v>12</v>
      </c>
      <c r="N14" s="17">
        <v>37519.64</v>
      </c>
      <c r="O14" s="17">
        <f t="shared" si="2"/>
        <v>42021.996800000001</v>
      </c>
    </row>
    <row r="15" spans="1:16" x14ac:dyDescent="0.25">
      <c r="A15" s="399" t="s">
        <v>79</v>
      </c>
      <c r="B15" s="399"/>
      <c r="C15" s="84">
        <f>SUM(C3:C14)</f>
        <v>422804.39999999997</v>
      </c>
      <c r="D15" s="84">
        <f>SUM(D3:D14)</f>
        <v>473540.92800000007</v>
      </c>
      <c r="F15" s="370" t="s">
        <v>67</v>
      </c>
      <c r="G15" s="33">
        <v>13</v>
      </c>
      <c r="H15" s="34">
        <v>9725.15</v>
      </c>
      <c r="I15" s="47">
        <f t="shared" si="1"/>
        <v>10892.168000000001</v>
      </c>
      <c r="L15" s="399" t="s">
        <v>79</v>
      </c>
      <c r="M15" s="399"/>
      <c r="N15" s="84">
        <f>SUM(N3:N14)</f>
        <v>374625.02</v>
      </c>
      <c r="O15" s="84">
        <f>SUM(O3:O14)</f>
        <v>419580.02240000007</v>
      </c>
    </row>
    <row r="16" spans="1:16" x14ac:dyDescent="0.25">
      <c r="A16" s="48"/>
      <c r="B16" s="49"/>
      <c r="C16" s="50"/>
      <c r="D16" s="50"/>
      <c r="F16" s="371"/>
      <c r="G16" s="31">
        <v>14</v>
      </c>
      <c r="H16" s="17">
        <v>2321.4299999999998</v>
      </c>
      <c r="I16" s="37">
        <f t="shared" si="1"/>
        <v>2600.0016000000001</v>
      </c>
      <c r="L16" s="48"/>
      <c r="M16" s="49"/>
      <c r="N16" s="50"/>
      <c r="O16" s="50"/>
    </row>
    <row r="17" spans="1:15" ht="15.75" thickBot="1" x14ac:dyDescent="0.3">
      <c r="A17" s="48"/>
      <c r="B17" s="51"/>
      <c r="C17" s="50"/>
      <c r="D17" s="50"/>
      <c r="F17" s="371"/>
      <c r="G17" s="44">
        <v>15</v>
      </c>
      <c r="H17" s="45">
        <v>8928.57</v>
      </c>
      <c r="I17" s="72">
        <f t="shared" si="1"/>
        <v>9999.9984000000004</v>
      </c>
      <c r="L17" s="48"/>
      <c r="M17" s="51"/>
      <c r="N17" s="50"/>
      <c r="O17" s="50"/>
    </row>
    <row r="18" spans="1:15" x14ac:dyDescent="0.25">
      <c r="A18" s="48"/>
      <c r="B18" s="51"/>
      <c r="C18" s="50"/>
      <c r="D18" s="50"/>
      <c r="F18" s="406" t="s">
        <v>68</v>
      </c>
      <c r="G18" s="53">
        <v>16</v>
      </c>
      <c r="H18" s="34">
        <v>10076.35</v>
      </c>
      <c r="I18" s="47">
        <f t="shared" si="1"/>
        <v>11285.512000000001</v>
      </c>
      <c r="L18" s="48"/>
      <c r="M18" s="51"/>
      <c r="N18" s="50"/>
      <c r="O18" s="50"/>
    </row>
    <row r="19" spans="1:15" x14ac:dyDescent="0.25">
      <c r="A19" s="48"/>
      <c r="B19" s="49"/>
      <c r="C19" s="50"/>
      <c r="D19" s="50"/>
      <c r="F19" s="407"/>
      <c r="G19" s="31">
        <v>17</v>
      </c>
      <c r="H19" s="17">
        <v>8928.57</v>
      </c>
      <c r="I19" s="37">
        <f t="shared" si="1"/>
        <v>9999.9984000000004</v>
      </c>
      <c r="L19" s="48"/>
      <c r="M19" s="49"/>
      <c r="N19" s="50"/>
      <c r="O19" s="50"/>
    </row>
    <row r="20" spans="1:15" ht="15.75" thickBot="1" x14ac:dyDescent="0.3">
      <c r="A20" s="48"/>
      <c r="B20" s="49"/>
      <c r="C20" s="50"/>
      <c r="D20" s="50"/>
      <c r="F20" s="408"/>
      <c r="G20" s="38">
        <v>18</v>
      </c>
      <c r="H20" s="39">
        <v>2636.93</v>
      </c>
      <c r="I20" s="40">
        <f t="shared" si="1"/>
        <v>2953.3616000000002</v>
      </c>
      <c r="L20" s="48"/>
      <c r="M20" s="49"/>
      <c r="N20" s="50"/>
      <c r="O20" s="50"/>
    </row>
    <row r="21" spans="1:15" x14ac:dyDescent="0.25">
      <c r="F21" s="370" t="s">
        <v>69</v>
      </c>
      <c r="G21" s="53">
        <v>19</v>
      </c>
      <c r="H21" s="34">
        <v>2858.18</v>
      </c>
      <c r="I21" s="47">
        <f t="shared" ref="I21:I35" si="3">H21*1.12</f>
        <v>3201.1615999999999</v>
      </c>
    </row>
    <row r="22" spans="1:15" x14ac:dyDescent="0.25">
      <c r="F22" s="371"/>
      <c r="G22" s="31">
        <v>20</v>
      </c>
      <c r="H22" s="17">
        <v>9660.7099999999991</v>
      </c>
      <c r="I22" s="37">
        <f t="shared" si="3"/>
        <v>10819.995199999999</v>
      </c>
    </row>
    <row r="23" spans="1:15" ht="15.75" thickBot="1" x14ac:dyDescent="0.3">
      <c r="F23" s="372"/>
      <c r="G23" s="38">
        <v>21</v>
      </c>
      <c r="H23" s="39">
        <v>8928.57</v>
      </c>
      <c r="I23" s="40">
        <f t="shared" si="3"/>
        <v>9999.9984000000004</v>
      </c>
    </row>
    <row r="24" spans="1:15" x14ac:dyDescent="0.25">
      <c r="F24" s="370" t="s">
        <v>70</v>
      </c>
      <c r="G24" s="53">
        <v>22</v>
      </c>
      <c r="H24" s="34">
        <v>8928.57</v>
      </c>
      <c r="I24" s="47">
        <f t="shared" si="3"/>
        <v>9999.9984000000004</v>
      </c>
    </row>
    <row r="25" spans="1:15" x14ac:dyDescent="0.25">
      <c r="F25" s="371"/>
      <c r="G25" s="31">
        <v>23</v>
      </c>
      <c r="H25" s="17">
        <v>10145.52</v>
      </c>
      <c r="I25" s="37">
        <f t="shared" si="3"/>
        <v>11362.982400000001</v>
      </c>
    </row>
    <row r="26" spans="1:15" ht="15.75" thickBot="1" x14ac:dyDescent="0.3">
      <c r="F26" s="372"/>
      <c r="G26" s="38">
        <v>24</v>
      </c>
      <c r="H26" s="39">
        <v>2554.2399999999998</v>
      </c>
      <c r="I26" s="40">
        <f t="shared" si="3"/>
        <v>2860.7487999999998</v>
      </c>
    </row>
    <row r="27" spans="1:15" x14ac:dyDescent="0.25">
      <c r="F27" s="406" t="s">
        <v>71</v>
      </c>
      <c r="G27" s="53">
        <v>25</v>
      </c>
      <c r="H27" s="34">
        <v>1816.24</v>
      </c>
      <c r="I27" s="47">
        <f t="shared" si="3"/>
        <v>2034.1888000000001</v>
      </c>
    </row>
    <row r="28" spans="1:15" x14ac:dyDescent="0.25">
      <c r="F28" s="407"/>
      <c r="G28" s="58">
        <v>26</v>
      </c>
      <c r="H28" s="17">
        <v>8928.57</v>
      </c>
      <c r="I28" s="37">
        <f t="shared" si="3"/>
        <v>9999.9984000000004</v>
      </c>
    </row>
    <row r="29" spans="1:15" ht="15.75" thickBot="1" x14ac:dyDescent="0.3">
      <c r="F29" s="408"/>
      <c r="G29" s="42">
        <v>27</v>
      </c>
      <c r="H29" s="39">
        <v>10732.16</v>
      </c>
      <c r="I29" s="40">
        <f t="shared" si="3"/>
        <v>12020.019200000001</v>
      </c>
    </row>
    <row r="30" spans="1:15" x14ac:dyDescent="0.25">
      <c r="F30" s="370" t="s">
        <v>72</v>
      </c>
      <c r="G30" s="68">
        <v>28</v>
      </c>
      <c r="H30" s="34">
        <v>8928.57</v>
      </c>
      <c r="I30" s="47">
        <f t="shared" si="3"/>
        <v>9999.9984000000004</v>
      </c>
    </row>
    <row r="31" spans="1:15" x14ac:dyDescent="0.25">
      <c r="F31" s="371"/>
      <c r="G31" s="54">
        <v>29</v>
      </c>
      <c r="H31" s="17">
        <v>2093.81</v>
      </c>
      <c r="I31" s="37">
        <f t="shared" si="3"/>
        <v>2345.0672</v>
      </c>
    </row>
    <row r="32" spans="1:15" ht="15.75" thickBot="1" x14ac:dyDescent="0.3">
      <c r="F32" s="372"/>
      <c r="G32" s="70">
        <v>30</v>
      </c>
      <c r="H32" s="39">
        <v>9642.86</v>
      </c>
      <c r="I32" s="40">
        <f t="shared" si="3"/>
        <v>10800.003200000001</v>
      </c>
    </row>
    <row r="33" spans="6:9" x14ac:dyDescent="0.25">
      <c r="F33" s="370" t="s">
        <v>73</v>
      </c>
      <c r="G33" s="53">
        <v>31</v>
      </c>
      <c r="H33" s="34">
        <v>22700.89</v>
      </c>
      <c r="I33" s="47">
        <f t="shared" si="3"/>
        <v>25424.996800000001</v>
      </c>
    </row>
    <row r="34" spans="6:9" x14ac:dyDescent="0.25">
      <c r="F34" s="371"/>
      <c r="G34" s="58">
        <v>32</v>
      </c>
      <c r="H34" s="17">
        <v>8928.57</v>
      </c>
      <c r="I34" s="37">
        <f t="shared" si="3"/>
        <v>9999.9984000000004</v>
      </c>
    </row>
    <row r="35" spans="6:9" x14ac:dyDescent="0.25">
      <c r="F35" s="371"/>
      <c r="G35" s="44">
        <v>33</v>
      </c>
      <c r="H35" s="45">
        <v>2627.79</v>
      </c>
      <c r="I35" s="72">
        <f t="shared" si="3"/>
        <v>2943.1248000000001</v>
      </c>
    </row>
    <row r="36" spans="6:9" x14ac:dyDescent="0.25">
      <c r="F36" s="399" t="s">
        <v>79</v>
      </c>
      <c r="G36" s="399"/>
      <c r="H36" s="78">
        <f>SUM(H3:H35)</f>
        <v>238379.6</v>
      </c>
      <c r="I36" s="78">
        <f>SUM(I3:I35)</f>
        <v>266985.15200000006</v>
      </c>
    </row>
  </sheetData>
  <mergeCells count="18">
    <mergeCell ref="F33:F35"/>
    <mergeCell ref="F36:G36"/>
    <mergeCell ref="F18:F20"/>
    <mergeCell ref="F21:F23"/>
    <mergeCell ref="F24:F26"/>
    <mergeCell ref="F27:F29"/>
    <mergeCell ref="F30:F32"/>
    <mergeCell ref="F7:F8"/>
    <mergeCell ref="F9:F11"/>
    <mergeCell ref="L15:M15"/>
    <mergeCell ref="A15:B15"/>
    <mergeCell ref="F12:F14"/>
    <mergeCell ref="F15:F17"/>
    <mergeCell ref="A1:D1"/>
    <mergeCell ref="F1:I1"/>
    <mergeCell ref="L1:O1"/>
    <mergeCell ref="F3:F4"/>
    <mergeCell ref="F5:F6"/>
  </mergeCells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E913-7C07-4145-AAB2-A94AE1D68691}">
  <sheetPr codeName="Лист14">
    <tabColor rgb="FF92D050"/>
  </sheetPr>
  <dimension ref="A1:D20"/>
  <sheetViews>
    <sheetView workbookViewId="0">
      <selection activeCell="E1" sqref="E1:E1048576"/>
    </sheetView>
  </sheetViews>
  <sheetFormatPr defaultRowHeight="15" x14ac:dyDescent="0.25"/>
  <cols>
    <col min="3" max="3" width="15.28515625" bestFit="1" customWidth="1"/>
    <col min="4" max="4" width="12.85546875" bestFit="1" customWidth="1"/>
  </cols>
  <sheetData>
    <row r="1" spans="1:4" x14ac:dyDescent="0.25">
      <c r="A1" s="32" t="s">
        <v>56</v>
      </c>
      <c r="B1" s="32" t="s">
        <v>57</v>
      </c>
      <c r="C1" s="32" t="s">
        <v>58</v>
      </c>
      <c r="D1" s="32" t="s">
        <v>59</v>
      </c>
    </row>
    <row r="2" spans="1:4" x14ac:dyDescent="0.25">
      <c r="A2" s="405" t="s">
        <v>55</v>
      </c>
      <c r="B2" s="31">
        <v>1</v>
      </c>
      <c r="C2" s="17">
        <v>4358.04</v>
      </c>
      <c r="D2" s="18">
        <f>C2*1.12</f>
        <v>4881.0048000000006</v>
      </c>
    </row>
    <row r="3" spans="1:4" x14ac:dyDescent="0.25">
      <c r="A3" s="405"/>
      <c r="B3" s="31">
        <v>2</v>
      </c>
      <c r="C3" s="17">
        <v>14258.05</v>
      </c>
      <c r="D3" s="18">
        <f t="shared" ref="D3:D19" si="0">C3*1.12</f>
        <v>15969.016000000001</v>
      </c>
    </row>
    <row r="4" spans="1:4" x14ac:dyDescent="0.25">
      <c r="A4" s="405"/>
      <c r="B4" s="54">
        <v>3</v>
      </c>
      <c r="C4" s="17">
        <v>17500</v>
      </c>
      <c r="D4" s="18">
        <f t="shared" si="0"/>
        <v>19600.000000000004</v>
      </c>
    </row>
    <row r="5" spans="1:4" x14ac:dyDescent="0.25">
      <c r="A5" s="405"/>
      <c r="B5" s="54">
        <v>4</v>
      </c>
      <c r="C5" s="17">
        <v>92857.14</v>
      </c>
      <c r="D5" s="18">
        <f t="shared" si="0"/>
        <v>103999.99680000001</v>
      </c>
    </row>
    <row r="6" spans="1:4" x14ac:dyDescent="0.25">
      <c r="A6" s="24" t="s">
        <v>63</v>
      </c>
      <c r="B6" s="22">
        <v>5</v>
      </c>
      <c r="C6" s="30">
        <v>13686.61</v>
      </c>
      <c r="D6" s="41">
        <f t="shared" si="0"/>
        <v>15329.003200000003</v>
      </c>
    </row>
    <row r="7" spans="1:4" x14ac:dyDescent="0.25">
      <c r="A7" s="31" t="s">
        <v>64</v>
      </c>
      <c r="B7" s="16">
        <v>6</v>
      </c>
      <c r="C7" s="17">
        <v>11407.14</v>
      </c>
      <c r="D7" s="18">
        <f t="shared" si="0"/>
        <v>12775.996800000001</v>
      </c>
    </row>
    <row r="8" spans="1:4" x14ac:dyDescent="0.25">
      <c r="A8" s="31" t="s">
        <v>65</v>
      </c>
      <c r="B8" s="21">
        <v>7</v>
      </c>
      <c r="C8" s="17">
        <v>32558.93</v>
      </c>
      <c r="D8" s="18">
        <f t="shared" si="0"/>
        <v>36466.001600000003</v>
      </c>
    </row>
    <row r="9" spans="1:4" x14ac:dyDescent="0.25">
      <c r="A9" s="31" t="s">
        <v>66</v>
      </c>
      <c r="B9" s="21">
        <v>8</v>
      </c>
      <c r="C9" s="65">
        <v>0</v>
      </c>
      <c r="D9" s="18">
        <f t="shared" si="0"/>
        <v>0</v>
      </c>
    </row>
    <row r="10" spans="1:4" x14ac:dyDescent="0.25">
      <c r="A10" s="400" t="s">
        <v>67</v>
      </c>
      <c r="B10" s="16">
        <v>9</v>
      </c>
      <c r="C10" s="17">
        <f>37561.6</f>
        <v>37561.599999999999</v>
      </c>
      <c r="D10" s="18">
        <f t="shared" si="0"/>
        <v>42068.992000000006</v>
      </c>
    </row>
    <row r="11" spans="1:4" x14ac:dyDescent="0.25">
      <c r="A11" s="409"/>
      <c r="B11" s="54">
        <v>10</v>
      </c>
      <c r="C11" s="17">
        <v>10045.36</v>
      </c>
      <c r="D11" s="18">
        <f t="shared" si="0"/>
        <v>11250.803200000002</v>
      </c>
    </row>
    <row r="12" spans="1:4" x14ac:dyDescent="0.25">
      <c r="A12" s="401"/>
      <c r="B12" s="31">
        <v>11</v>
      </c>
      <c r="C12" s="17">
        <v>108928.56</v>
      </c>
      <c r="D12" s="18">
        <f t="shared" si="0"/>
        <v>121999.9872</v>
      </c>
    </row>
    <row r="13" spans="1:4" x14ac:dyDescent="0.25">
      <c r="A13" s="31" t="s">
        <v>68</v>
      </c>
      <c r="B13" s="54">
        <v>12</v>
      </c>
      <c r="C13" s="17">
        <v>25183.040000000001</v>
      </c>
      <c r="D13" s="18">
        <f t="shared" si="0"/>
        <v>28205.004800000002</v>
      </c>
    </row>
    <row r="14" spans="1:4" x14ac:dyDescent="0.25">
      <c r="A14" s="31" t="s">
        <v>69</v>
      </c>
      <c r="B14" s="31">
        <v>13</v>
      </c>
      <c r="C14" s="17">
        <v>32267.88</v>
      </c>
      <c r="D14" s="18">
        <f t="shared" si="0"/>
        <v>36140.025600000008</v>
      </c>
    </row>
    <row r="15" spans="1:4" x14ac:dyDescent="0.25">
      <c r="A15" s="31" t="s">
        <v>70</v>
      </c>
      <c r="B15" s="54">
        <v>14</v>
      </c>
      <c r="C15" s="17">
        <v>40208.800000000003</v>
      </c>
      <c r="D15" s="18">
        <f t="shared" si="0"/>
        <v>45033.856000000007</v>
      </c>
    </row>
    <row r="16" spans="1:4" x14ac:dyDescent="0.25">
      <c r="A16" s="400" t="s">
        <v>71</v>
      </c>
      <c r="B16" s="400">
        <v>15</v>
      </c>
      <c r="C16" s="17">
        <v>38341.81</v>
      </c>
      <c r="D16" s="18">
        <f t="shared" si="0"/>
        <v>42942.8272</v>
      </c>
    </row>
    <row r="17" spans="1:4" x14ac:dyDescent="0.25">
      <c r="A17" s="401"/>
      <c r="B17" s="401"/>
      <c r="C17" s="17">
        <v>5785.86</v>
      </c>
      <c r="D17" s="18">
        <f t="shared" si="0"/>
        <v>6480.1632</v>
      </c>
    </row>
    <row r="18" spans="1:4" x14ac:dyDescent="0.25">
      <c r="A18" s="31" t="s">
        <v>72</v>
      </c>
      <c r="B18" s="54">
        <v>16</v>
      </c>
      <c r="C18" s="17">
        <v>43066.26</v>
      </c>
      <c r="D18" s="18">
        <f t="shared" si="0"/>
        <v>48234.211200000005</v>
      </c>
    </row>
    <row r="19" spans="1:4" x14ac:dyDescent="0.25">
      <c r="A19" s="31" t="s">
        <v>73</v>
      </c>
      <c r="B19" s="31">
        <v>17</v>
      </c>
      <c r="C19" s="17">
        <v>40844.080000000002</v>
      </c>
      <c r="D19" s="60">
        <f t="shared" si="0"/>
        <v>45745.369600000005</v>
      </c>
    </row>
    <row r="20" spans="1:4" x14ac:dyDescent="0.25">
      <c r="A20" s="369" t="s">
        <v>79</v>
      </c>
      <c r="B20" s="369"/>
      <c r="C20" s="78">
        <f>SUM(C2:C19)</f>
        <v>568859.15999999992</v>
      </c>
      <c r="D20" s="78">
        <f>SUM(D2:D19)</f>
        <v>637122.25919999997</v>
      </c>
    </row>
  </sheetData>
  <mergeCells count="5">
    <mergeCell ref="A2:A5"/>
    <mergeCell ref="A20:B20"/>
    <mergeCell ref="A10:A12"/>
    <mergeCell ref="B16:B17"/>
    <mergeCell ref="A16:A17"/>
  </mergeCells>
  <phoneticPr fontId="9" type="noConversion"/>
  <pageMargins left="0.7" right="0.7" top="0.75" bottom="0.75" header="0.3" footer="0.3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7B27-2BDB-4987-AB6F-E250C30A2FDF}">
  <sheetPr codeName="Лист15">
    <tabColor rgb="FF92D050"/>
  </sheetPr>
  <dimension ref="A1:D14"/>
  <sheetViews>
    <sheetView workbookViewId="0">
      <selection activeCell="J26" sqref="J26"/>
    </sheetView>
  </sheetViews>
  <sheetFormatPr defaultRowHeight="15" x14ac:dyDescent="0.25"/>
  <cols>
    <col min="3" max="3" width="15.28515625" bestFit="1" customWidth="1"/>
    <col min="4" max="4" width="12.85546875" bestFit="1" customWidth="1"/>
  </cols>
  <sheetData>
    <row r="1" spans="1:4" x14ac:dyDescent="0.25">
      <c r="A1" s="19" t="s">
        <v>56</v>
      </c>
      <c r="B1" s="19" t="s">
        <v>57</v>
      </c>
      <c r="C1" s="19" t="s">
        <v>58</v>
      </c>
      <c r="D1" s="19" t="s">
        <v>59</v>
      </c>
    </row>
    <row r="2" spans="1:4" x14ac:dyDescent="0.25">
      <c r="A2" s="27" t="s">
        <v>55</v>
      </c>
      <c r="B2" s="16">
        <v>1</v>
      </c>
      <c r="C2" s="17">
        <v>438633.93</v>
      </c>
      <c r="D2" s="18">
        <f>C2*1.12</f>
        <v>491270.00160000002</v>
      </c>
    </row>
    <row r="3" spans="1:4" x14ac:dyDescent="0.25">
      <c r="A3" s="27" t="s">
        <v>63</v>
      </c>
      <c r="B3" s="16">
        <v>2</v>
      </c>
      <c r="C3" s="17">
        <v>438633.93</v>
      </c>
      <c r="D3" s="18">
        <f>C3*1.12</f>
        <v>491270.00160000002</v>
      </c>
    </row>
    <row r="4" spans="1:4" x14ac:dyDescent="0.25">
      <c r="A4" s="27" t="s">
        <v>64</v>
      </c>
      <c r="B4" s="21">
        <v>3</v>
      </c>
      <c r="C4" s="17">
        <v>438633.93</v>
      </c>
      <c r="D4" s="18">
        <f t="shared" ref="D4:D13" si="0">C4*1.12</f>
        <v>491270.00160000002</v>
      </c>
    </row>
    <row r="5" spans="1:4" x14ac:dyDescent="0.25">
      <c r="A5" s="27" t="s">
        <v>65</v>
      </c>
      <c r="B5" s="21">
        <v>4</v>
      </c>
      <c r="C5" s="17">
        <v>438633.93</v>
      </c>
      <c r="D5" s="17">
        <f t="shared" si="0"/>
        <v>491270.00160000002</v>
      </c>
    </row>
    <row r="6" spans="1:4" x14ac:dyDescent="0.25">
      <c r="A6" s="27" t="s">
        <v>66</v>
      </c>
      <c r="B6" s="16">
        <v>5</v>
      </c>
      <c r="C6" s="17">
        <v>438633.93</v>
      </c>
      <c r="D6" s="17">
        <f t="shared" si="0"/>
        <v>491270.00160000002</v>
      </c>
    </row>
    <row r="7" spans="1:4" x14ac:dyDescent="0.25">
      <c r="A7" s="27" t="s">
        <v>67</v>
      </c>
      <c r="B7" s="16">
        <v>6</v>
      </c>
      <c r="C7" s="17">
        <v>438633.93</v>
      </c>
      <c r="D7" s="17">
        <f t="shared" si="0"/>
        <v>491270.00160000002</v>
      </c>
    </row>
    <row r="8" spans="1:4" x14ac:dyDescent="0.25">
      <c r="A8" s="27" t="s">
        <v>68</v>
      </c>
      <c r="B8" s="21">
        <v>7</v>
      </c>
      <c r="C8" s="17">
        <v>438633.93</v>
      </c>
      <c r="D8" s="17">
        <f t="shared" si="0"/>
        <v>491270.00160000002</v>
      </c>
    </row>
    <row r="9" spans="1:4" x14ac:dyDescent="0.25">
      <c r="A9" s="27" t="s">
        <v>69</v>
      </c>
      <c r="B9" s="21">
        <v>8</v>
      </c>
      <c r="C9" s="17">
        <v>438633.93</v>
      </c>
      <c r="D9" s="17">
        <f t="shared" si="0"/>
        <v>491270.00160000002</v>
      </c>
    </row>
    <row r="10" spans="1:4" x14ac:dyDescent="0.25">
      <c r="A10" s="27" t="s">
        <v>70</v>
      </c>
      <c r="B10" s="16">
        <v>9</v>
      </c>
      <c r="C10" s="17">
        <v>438633.93</v>
      </c>
      <c r="D10" s="17">
        <f t="shared" si="0"/>
        <v>491270.00160000002</v>
      </c>
    </row>
    <row r="11" spans="1:4" x14ac:dyDescent="0.25">
      <c r="A11" s="27" t="s">
        <v>71</v>
      </c>
      <c r="B11" s="16">
        <v>10</v>
      </c>
      <c r="C11" s="17">
        <v>438633.93</v>
      </c>
      <c r="D11" s="17">
        <f t="shared" si="0"/>
        <v>491270.00160000002</v>
      </c>
    </row>
    <row r="12" spans="1:4" x14ac:dyDescent="0.25">
      <c r="A12" s="27" t="s">
        <v>72</v>
      </c>
      <c r="B12" s="21">
        <v>11</v>
      </c>
      <c r="C12" s="17">
        <v>438633.93</v>
      </c>
      <c r="D12" s="17">
        <f t="shared" si="0"/>
        <v>491270.00160000002</v>
      </c>
    </row>
    <row r="13" spans="1:4" x14ac:dyDescent="0.25">
      <c r="A13" s="27" t="s">
        <v>73</v>
      </c>
      <c r="B13" s="44">
        <v>12</v>
      </c>
      <c r="C13" s="17">
        <v>438633.93</v>
      </c>
      <c r="D13" s="45">
        <f t="shared" si="0"/>
        <v>491270.00160000002</v>
      </c>
    </row>
    <row r="14" spans="1:4" x14ac:dyDescent="0.25">
      <c r="A14" s="399" t="s">
        <v>77</v>
      </c>
      <c r="B14" s="399"/>
      <c r="C14" s="78">
        <f>SUM(C2:C13)</f>
        <v>5263607.16</v>
      </c>
      <c r="D14" s="78">
        <f>SUM(D2:D13)</f>
        <v>5895240.0192</v>
      </c>
    </row>
  </sheetData>
  <mergeCells count="1">
    <mergeCell ref="A14:B14"/>
  </mergeCells>
  <phoneticPr fontId="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D814-26D0-4158-A327-F4D101D185A4}">
  <sheetPr codeName="Лист16">
    <tabColor rgb="FF92D050"/>
  </sheetPr>
  <dimension ref="A1:P50"/>
  <sheetViews>
    <sheetView topLeftCell="A22" workbookViewId="0">
      <selection activeCell="I50" activeCellId="1" sqref="G21:H21 I50:K50"/>
    </sheetView>
  </sheetViews>
  <sheetFormatPr defaultColWidth="9" defaultRowHeight="15" outlineLevelRow="1" x14ac:dyDescent="0.25"/>
  <cols>
    <col min="1" max="1" width="10" style="141" customWidth="1"/>
    <col min="2" max="2" width="6" style="141" customWidth="1"/>
    <col min="3" max="3" width="11" style="141" customWidth="1"/>
    <col min="4" max="5" width="17" style="141" customWidth="1"/>
    <col min="6" max="6" width="7" style="141" customWidth="1"/>
    <col min="7" max="7" width="4" style="141" customWidth="1"/>
    <col min="8" max="8" width="12" style="141" customWidth="1"/>
    <col min="9" max="9" width="7" style="141" customWidth="1"/>
    <col min="10" max="10" width="4" style="141" customWidth="1"/>
    <col min="11" max="11" width="12" style="141" customWidth="1"/>
    <col min="12" max="12" width="3" style="141" customWidth="1"/>
    <col min="13" max="13" width="1.42578125" style="141" customWidth="1"/>
    <col min="14" max="14" width="12.5703125" style="141" customWidth="1"/>
    <col min="15" max="15" width="3" style="141" customWidth="1"/>
    <col min="16" max="16" width="14" style="141" customWidth="1"/>
  </cols>
  <sheetData>
    <row r="1" spans="1:16" x14ac:dyDescent="0.25">
      <c r="A1" s="417" t="s">
        <v>80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</row>
    <row r="2" spans="1:16" ht="15.75" x14ac:dyDescent="0.25">
      <c r="A2" s="418" t="s">
        <v>443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6" x14ac:dyDescent="0.25">
      <c r="A3" s="419" t="s">
        <v>81</v>
      </c>
      <c r="B3" s="419"/>
      <c r="C3" s="419" t="s">
        <v>444</v>
      </c>
      <c r="D3" s="419"/>
      <c r="E3" s="419"/>
      <c r="F3" s="419"/>
      <c r="G3" s="419"/>
      <c r="H3" s="419"/>
      <c r="I3" s="419"/>
      <c r="J3" s="419"/>
      <c r="K3" s="419"/>
      <c r="L3" s="419"/>
      <c r="M3" s="419"/>
    </row>
    <row r="4" spans="1:16" x14ac:dyDescent="0.25">
      <c r="A4" s="420" t="s">
        <v>445</v>
      </c>
      <c r="B4" s="410" t="s">
        <v>446</v>
      </c>
      <c r="C4" s="410"/>
      <c r="D4" s="410" t="s">
        <v>447</v>
      </c>
      <c r="E4" s="422" t="s">
        <v>448</v>
      </c>
      <c r="F4" s="424" t="s">
        <v>186</v>
      </c>
      <c r="G4" s="424"/>
      <c r="H4" s="424"/>
      <c r="I4" s="425" t="s">
        <v>187</v>
      </c>
      <c r="J4" s="425"/>
      <c r="K4" s="425"/>
      <c r="L4" s="410" t="s">
        <v>449</v>
      </c>
      <c r="M4" s="410"/>
      <c r="N4" s="410"/>
      <c r="O4" s="410" t="s">
        <v>450</v>
      </c>
      <c r="P4" s="410"/>
    </row>
    <row r="5" spans="1:16" x14ac:dyDescent="0.25">
      <c r="A5" s="411"/>
      <c r="B5" s="411"/>
      <c r="C5" s="412"/>
      <c r="D5" s="421"/>
      <c r="E5" s="423"/>
      <c r="F5" s="142" t="s">
        <v>185</v>
      </c>
      <c r="G5" s="413"/>
      <c r="H5" s="413"/>
      <c r="I5" s="143" t="s">
        <v>185</v>
      </c>
      <c r="J5" s="414"/>
      <c r="K5" s="414"/>
      <c r="L5" s="411"/>
      <c r="M5" s="423"/>
      <c r="N5" s="412"/>
      <c r="O5" s="411"/>
      <c r="P5" s="412"/>
    </row>
    <row r="6" spans="1:16" x14ac:dyDescent="0.25">
      <c r="A6" s="415" t="s">
        <v>451</v>
      </c>
      <c r="B6" s="415"/>
      <c r="C6" s="415"/>
      <c r="D6" s="415"/>
      <c r="E6" s="415"/>
      <c r="F6" s="416"/>
      <c r="G6" s="416"/>
      <c r="H6" s="416"/>
      <c r="I6" s="416"/>
      <c r="J6" s="416"/>
      <c r="K6" s="416"/>
      <c r="L6" s="144"/>
      <c r="M6" s="145"/>
      <c r="N6" s="146"/>
      <c r="O6" s="147" t="s">
        <v>452</v>
      </c>
      <c r="P6" s="148">
        <v>-40615714.829999998</v>
      </c>
    </row>
    <row r="7" spans="1:16" ht="60" outlineLevel="1" x14ac:dyDescent="0.25">
      <c r="A7" s="149" t="s">
        <v>453</v>
      </c>
      <c r="B7" s="427" t="s">
        <v>454</v>
      </c>
      <c r="C7" s="427"/>
      <c r="D7" s="150" t="s">
        <v>455</v>
      </c>
      <c r="E7" s="150" t="s">
        <v>456</v>
      </c>
      <c r="F7" s="149" t="s">
        <v>457</v>
      </c>
      <c r="G7" s="430" t="s">
        <v>458</v>
      </c>
      <c r="H7" s="430"/>
      <c r="I7" s="149" t="s">
        <v>188</v>
      </c>
      <c r="J7" s="426">
        <v>324378.58</v>
      </c>
      <c r="K7" s="426"/>
      <c r="L7" s="151" t="s">
        <v>452</v>
      </c>
      <c r="M7" s="426">
        <v>324378.58</v>
      </c>
      <c r="N7" s="426"/>
      <c r="O7" s="152" t="s">
        <v>452</v>
      </c>
      <c r="P7" s="153">
        <v>-40291336.25</v>
      </c>
    </row>
    <row r="8" spans="1:16" ht="72" outlineLevel="1" x14ac:dyDescent="0.25">
      <c r="A8" s="149" t="s">
        <v>459</v>
      </c>
      <c r="B8" s="427" t="s">
        <v>460</v>
      </c>
      <c r="C8" s="427"/>
      <c r="D8" s="150" t="s">
        <v>456</v>
      </c>
      <c r="E8" s="150" t="s">
        <v>461</v>
      </c>
      <c r="F8" s="149" t="s">
        <v>188</v>
      </c>
      <c r="G8" s="428">
        <v>11085190</v>
      </c>
      <c r="H8" s="428"/>
      <c r="I8" s="149" t="s">
        <v>462</v>
      </c>
      <c r="J8" s="429" t="s">
        <v>458</v>
      </c>
      <c r="K8" s="429"/>
      <c r="L8" s="151" t="s">
        <v>463</v>
      </c>
      <c r="M8" s="426">
        <v>10760811.42</v>
      </c>
      <c r="N8" s="426"/>
      <c r="O8" s="152" t="s">
        <v>452</v>
      </c>
      <c r="P8" s="153">
        <v>-51376526.25</v>
      </c>
    </row>
    <row r="9" spans="1:16" ht="60" outlineLevel="1" x14ac:dyDescent="0.25">
      <c r="A9" s="149" t="s">
        <v>464</v>
      </c>
      <c r="B9" s="427" t="s">
        <v>454</v>
      </c>
      <c r="C9" s="427"/>
      <c r="D9" s="150" t="s">
        <v>455</v>
      </c>
      <c r="E9" s="150" t="s">
        <v>456</v>
      </c>
      <c r="F9" s="149" t="s">
        <v>457</v>
      </c>
      <c r="G9" s="430" t="s">
        <v>458</v>
      </c>
      <c r="H9" s="430"/>
      <c r="I9" s="149" t="s">
        <v>188</v>
      </c>
      <c r="J9" s="426">
        <v>323302.73</v>
      </c>
      <c r="K9" s="426"/>
      <c r="L9" s="151" t="s">
        <v>463</v>
      </c>
      <c r="M9" s="426">
        <v>10437508.689999999</v>
      </c>
      <c r="N9" s="426"/>
      <c r="O9" s="152" t="s">
        <v>452</v>
      </c>
      <c r="P9" s="153">
        <v>-51053223.520000003</v>
      </c>
    </row>
    <row r="10" spans="1:16" ht="72" outlineLevel="1" x14ac:dyDescent="0.25">
      <c r="A10" s="149" t="s">
        <v>465</v>
      </c>
      <c r="B10" s="427" t="s">
        <v>466</v>
      </c>
      <c r="C10" s="427"/>
      <c r="D10" s="150" t="s">
        <v>456</v>
      </c>
      <c r="E10" s="150" t="s">
        <v>461</v>
      </c>
      <c r="F10" s="149" t="s">
        <v>188</v>
      </c>
      <c r="G10" s="428">
        <v>190000</v>
      </c>
      <c r="H10" s="428"/>
      <c r="I10" s="149" t="s">
        <v>462</v>
      </c>
      <c r="J10" s="429" t="s">
        <v>458</v>
      </c>
      <c r="K10" s="429"/>
      <c r="L10" s="151" t="s">
        <v>463</v>
      </c>
      <c r="M10" s="426">
        <v>10627508.689999999</v>
      </c>
      <c r="N10" s="426"/>
      <c r="O10" s="152" t="s">
        <v>452</v>
      </c>
      <c r="P10" s="153">
        <v>-51243223.520000003</v>
      </c>
    </row>
    <row r="11" spans="1:16" ht="60" outlineLevel="1" x14ac:dyDescent="0.25">
      <c r="A11" s="149" t="s">
        <v>467</v>
      </c>
      <c r="B11" s="427" t="s">
        <v>454</v>
      </c>
      <c r="C11" s="427"/>
      <c r="D11" s="150" t="s">
        <v>455</v>
      </c>
      <c r="E11" s="150" t="s">
        <v>456</v>
      </c>
      <c r="F11" s="149" t="s">
        <v>457</v>
      </c>
      <c r="G11" s="430" t="s">
        <v>458</v>
      </c>
      <c r="H11" s="430"/>
      <c r="I11" s="149" t="s">
        <v>188</v>
      </c>
      <c r="J11" s="426">
        <v>322226.88</v>
      </c>
      <c r="K11" s="426"/>
      <c r="L11" s="151" t="s">
        <v>463</v>
      </c>
      <c r="M11" s="426">
        <v>10305281.810000001</v>
      </c>
      <c r="N11" s="426"/>
      <c r="O11" s="152" t="s">
        <v>452</v>
      </c>
      <c r="P11" s="153">
        <v>-50920996.640000001</v>
      </c>
    </row>
    <row r="12" spans="1:16" ht="60" outlineLevel="1" x14ac:dyDescent="0.25">
      <c r="A12" s="149" t="s">
        <v>468</v>
      </c>
      <c r="B12" s="427" t="s">
        <v>454</v>
      </c>
      <c r="C12" s="427"/>
      <c r="D12" s="150" t="s">
        <v>455</v>
      </c>
      <c r="E12" s="150" t="s">
        <v>456</v>
      </c>
      <c r="F12" s="149" t="s">
        <v>457</v>
      </c>
      <c r="G12" s="430" t="s">
        <v>458</v>
      </c>
      <c r="H12" s="430"/>
      <c r="I12" s="149" t="s">
        <v>188</v>
      </c>
      <c r="J12" s="426">
        <v>321151.03999999998</v>
      </c>
      <c r="K12" s="426"/>
      <c r="L12" s="151" t="s">
        <v>463</v>
      </c>
      <c r="M12" s="426">
        <v>9984130.7699999996</v>
      </c>
      <c r="N12" s="426"/>
      <c r="O12" s="152" t="s">
        <v>452</v>
      </c>
      <c r="P12" s="153">
        <v>-50599845.600000001</v>
      </c>
    </row>
    <row r="13" spans="1:16" ht="72" outlineLevel="1" x14ac:dyDescent="0.25">
      <c r="A13" s="149" t="s">
        <v>469</v>
      </c>
      <c r="B13" s="427" t="s">
        <v>470</v>
      </c>
      <c r="C13" s="427"/>
      <c r="D13" s="150" t="s">
        <v>456</v>
      </c>
      <c r="E13" s="150" t="s">
        <v>461</v>
      </c>
      <c r="F13" s="149" t="s">
        <v>188</v>
      </c>
      <c r="G13" s="428">
        <v>8475072</v>
      </c>
      <c r="H13" s="428"/>
      <c r="I13" s="149" t="s">
        <v>462</v>
      </c>
      <c r="J13" s="429" t="s">
        <v>458</v>
      </c>
      <c r="K13" s="429"/>
      <c r="L13" s="151" t="s">
        <v>463</v>
      </c>
      <c r="M13" s="426">
        <v>18459202.77</v>
      </c>
      <c r="N13" s="426"/>
      <c r="O13" s="152" t="s">
        <v>452</v>
      </c>
      <c r="P13" s="153">
        <v>-59074917.600000001</v>
      </c>
    </row>
    <row r="14" spans="1:16" ht="60" outlineLevel="1" x14ac:dyDescent="0.25">
      <c r="A14" s="149" t="s">
        <v>471</v>
      </c>
      <c r="B14" s="427" t="s">
        <v>454</v>
      </c>
      <c r="C14" s="427"/>
      <c r="D14" s="150" t="s">
        <v>455</v>
      </c>
      <c r="E14" s="150" t="s">
        <v>456</v>
      </c>
      <c r="F14" s="149" t="s">
        <v>457</v>
      </c>
      <c r="G14" s="430" t="s">
        <v>458</v>
      </c>
      <c r="H14" s="430"/>
      <c r="I14" s="149" t="s">
        <v>188</v>
      </c>
      <c r="J14" s="426">
        <v>320075.19</v>
      </c>
      <c r="K14" s="426"/>
      <c r="L14" s="151" t="s">
        <v>463</v>
      </c>
      <c r="M14" s="426">
        <v>18139127.579999998</v>
      </c>
      <c r="N14" s="426"/>
      <c r="O14" s="152" t="s">
        <v>452</v>
      </c>
      <c r="P14" s="153">
        <v>-58754842.409999996</v>
      </c>
    </row>
    <row r="15" spans="1:16" ht="60" outlineLevel="1" x14ac:dyDescent="0.25">
      <c r="A15" s="149" t="s">
        <v>472</v>
      </c>
      <c r="B15" s="427" t="s">
        <v>454</v>
      </c>
      <c r="C15" s="427"/>
      <c r="D15" s="150" t="s">
        <v>455</v>
      </c>
      <c r="E15" s="150" t="s">
        <v>456</v>
      </c>
      <c r="F15" s="149" t="s">
        <v>457</v>
      </c>
      <c r="G15" s="430" t="s">
        <v>458</v>
      </c>
      <c r="H15" s="430"/>
      <c r="I15" s="149" t="s">
        <v>188</v>
      </c>
      <c r="J15" s="426">
        <v>3853617.44</v>
      </c>
      <c r="K15" s="426"/>
      <c r="L15" s="151" t="s">
        <v>463</v>
      </c>
      <c r="M15" s="426">
        <v>14285510.140000001</v>
      </c>
      <c r="N15" s="426"/>
      <c r="O15" s="152" t="s">
        <v>452</v>
      </c>
      <c r="P15" s="153">
        <v>-54901224.969999999</v>
      </c>
    </row>
    <row r="16" spans="1:16" ht="60" outlineLevel="1" x14ac:dyDescent="0.25">
      <c r="A16" s="149" t="s">
        <v>473</v>
      </c>
      <c r="B16" s="427" t="s">
        <v>454</v>
      </c>
      <c r="C16" s="427"/>
      <c r="D16" s="150" t="s">
        <v>455</v>
      </c>
      <c r="E16" s="150" t="s">
        <v>456</v>
      </c>
      <c r="F16" s="149" t="s">
        <v>457</v>
      </c>
      <c r="G16" s="430" t="s">
        <v>458</v>
      </c>
      <c r="H16" s="430"/>
      <c r="I16" s="149" t="s">
        <v>188</v>
      </c>
      <c r="J16" s="426">
        <v>3855122.32</v>
      </c>
      <c r="K16" s="426"/>
      <c r="L16" s="151" t="s">
        <v>463</v>
      </c>
      <c r="M16" s="426">
        <v>10430387.82</v>
      </c>
      <c r="N16" s="426"/>
      <c r="O16" s="152" t="s">
        <v>452</v>
      </c>
      <c r="P16" s="153">
        <v>-51046102.649999999</v>
      </c>
    </row>
    <row r="17" spans="1:16" ht="72" outlineLevel="1" x14ac:dyDescent="0.25">
      <c r="A17" s="149" t="s">
        <v>474</v>
      </c>
      <c r="B17" s="427" t="s">
        <v>475</v>
      </c>
      <c r="C17" s="427"/>
      <c r="D17" s="150" t="s">
        <v>456</v>
      </c>
      <c r="E17" s="150" t="s">
        <v>461</v>
      </c>
      <c r="F17" s="149" t="s">
        <v>188</v>
      </c>
      <c r="G17" s="428">
        <v>8475072</v>
      </c>
      <c r="H17" s="428"/>
      <c r="I17" s="149" t="s">
        <v>462</v>
      </c>
      <c r="J17" s="429" t="s">
        <v>458</v>
      </c>
      <c r="K17" s="429"/>
      <c r="L17" s="151" t="s">
        <v>463</v>
      </c>
      <c r="M17" s="426">
        <v>18905459.82</v>
      </c>
      <c r="N17" s="426"/>
      <c r="O17" s="152" t="s">
        <v>452</v>
      </c>
      <c r="P17" s="153">
        <v>-59521174.649999999</v>
      </c>
    </row>
    <row r="18" spans="1:16" ht="60" outlineLevel="1" x14ac:dyDescent="0.25">
      <c r="A18" s="149" t="s">
        <v>476</v>
      </c>
      <c r="B18" s="427" t="s">
        <v>454</v>
      </c>
      <c r="C18" s="427"/>
      <c r="D18" s="150" t="s">
        <v>455</v>
      </c>
      <c r="E18" s="150" t="s">
        <v>456</v>
      </c>
      <c r="F18" s="149" t="s">
        <v>457</v>
      </c>
      <c r="G18" s="430" t="s">
        <v>458</v>
      </c>
      <c r="H18" s="430"/>
      <c r="I18" s="149" t="s">
        <v>188</v>
      </c>
      <c r="J18" s="426">
        <v>3840439.54</v>
      </c>
      <c r="K18" s="426"/>
      <c r="L18" s="151" t="s">
        <v>463</v>
      </c>
      <c r="M18" s="426">
        <v>15065020.279999999</v>
      </c>
      <c r="N18" s="426"/>
      <c r="O18" s="152" t="s">
        <v>452</v>
      </c>
      <c r="P18" s="153">
        <v>-55680735.109999999</v>
      </c>
    </row>
    <row r="19" spans="1:16" ht="60" outlineLevel="1" x14ac:dyDescent="0.25">
      <c r="A19" s="149" t="s">
        <v>477</v>
      </c>
      <c r="B19" s="427" t="s">
        <v>454</v>
      </c>
      <c r="C19" s="427"/>
      <c r="D19" s="150" t="s">
        <v>455</v>
      </c>
      <c r="E19" s="150" t="s">
        <v>456</v>
      </c>
      <c r="F19" s="149" t="s">
        <v>457</v>
      </c>
      <c r="G19" s="430" t="s">
        <v>458</v>
      </c>
      <c r="H19" s="430"/>
      <c r="I19" s="149" t="s">
        <v>188</v>
      </c>
      <c r="J19" s="426">
        <v>3825806.91</v>
      </c>
      <c r="K19" s="426"/>
      <c r="L19" s="151" t="s">
        <v>463</v>
      </c>
      <c r="M19" s="426">
        <v>11239213.369999999</v>
      </c>
      <c r="N19" s="426"/>
      <c r="O19" s="152" t="s">
        <v>452</v>
      </c>
      <c r="P19" s="153">
        <v>-51854928.200000003</v>
      </c>
    </row>
    <row r="20" spans="1:16" ht="60" outlineLevel="1" x14ac:dyDescent="0.25">
      <c r="A20" s="149" t="s">
        <v>478</v>
      </c>
      <c r="B20" s="427" t="s">
        <v>454</v>
      </c>
      <c r="C20" s="427"/>
      <c r="D20" s="150" t="s">
        <v>455</v>
      </c>
      <c r="E20" s="150" t="s">
        <v>456</v>
      </c>
      <c r="F20" s="149" t="s">
        <v>457</v>
      </c>
      <c r="G20" s="430" t="s">
        <v>458</v>
      </c>
      <c r="H20" s="430"/>
      <c r="I20" s="149" t="s">
        <v>188</v>
      </c>
      <c r="J20" s="426">
        <v>3811174.28</v>
      </c>
      <c r="K20" s="426"/>
      <c r="L20" s="151" t="s">
        <v>463</v>
      </c>
      <c r="M20" s="426">
        <v>7428039.0899999999</v>
      </c>
      <c r="N20" s="426"/>
      <c r="O20" s="152" t="s">
        <v>452</v>
      </c>
      <c r="P20" s="153">
        <v>-48043753.920000002</v>
      </c>
    </row>
    <row r="21" spans="1:16" ht="72" outlineLevel="1" x14ac:dyDescent="0.25">
      <c r="A21" s="149" t="s">
        <v>479</v>
      </c>
      <c r="B21" s="427" t="s">
        <v>480</v>
      </c>
      <c r="C21" s="427"/>
      <c r="D21" s="150" t="s">
        <v>456</v>
      </c>
      <c r="E21" s="150" t="s">
        <v>461</v>
      </c>
      <c r="F21" s="149" t="s">
        <v>188</v>
      </c>
      <c r="G21" s="431">
        <v>23475000</v>
      </c>
      <c r="H21" s="431"/>
      <c r="I21" s="149" t="s">
        <v>462</v>
      </c>
      <c r="J21" s="429" t="s">
        <v>458</v>
      </c>
      <c r="K21" s="429"/>
      <c r="L21" s="151" t="s">
        <v>463</v>
      </c>
      <c r="M21" s="426">
        <v>30903039.09</v>
      </c>
      <c r="N21" s="426"/>
      <c r="O21" s="152" t="s">
        <v>452</v>
      </c>
      <c r="P21" s="153">
        <v>-71518753.920000002</v>
      </c>
    </row>
    <row r="22" spans="1:16" ht="60" outlineLevel="1" x14ac:dyDescent="0.25">
      <c r="A22" s="149" t="s">
        <v>481</v>
      </c>
      <c r="B22" s="427" t="s">
        <v>454</v>
      </c>
      <c r="C22" s="427"/>
      <c r="D22" s="150" t="s">
        <v>455</v>
      </c>
      <c r="E22" s="150" t="s">
        <v>456</v>
      </c>
      <c r="F22" s="149" t="s">
        <v>457</v>
      </c>
      <c r="G22" s="430" t="s">
        <v>458</v>
      </c>
      <c r="H22" s="430"/>
      <c r="I22" s="149" t="s">
        <v>188</v>
      </c>
      <c r="J22" s="426">
        <v>3797510.56</v>
      </c>
      <c r="K22" s="426"/>
      <c r="L22" s="151" t="s">
        <v>463</v>
      </c>
      <c r="M22" s="426">
        <v>27105528.530000001</v>
      </c>
      <c r="N22" s="426"/>
      <c r="O22" s="152" t="s">
        <v>452</v>
      </c>
      <c r="P22" s="153">
        <v>-67721243.359999999</v>
      </c>
    </row>
    <row r="23" spans="1:16" ht="60" outlineLevel="1" x14ac:dyDescent="0.25">
      <c r="A23" s="149" t="s">
        <v>482</v>
      </c>
      <c r="B23" s="427" t="s">
        <v>454</v>
      </c>
      <c r="C23" s="427"/>
      <c r="D23" s="150" t="s">
        <v>455</v>
      </c>
      <c r="E23" s="150" t="s">
        <v>456</v>
      </c>
      <c r="F23" s="149" t="s">
        <v>457</v>
      </c>
      <c r="G23" s="430" t="s">
        <v>458</v>
      </c>
      <c r="H23" s="430"/>
      <c r="I23" s="149" t="s">
        <v>188</v>
      </c>
      <c r="J23" s="426">
        <v>3782677.68</v>
      </c>
      <c r="K23" s="426"/>
      <c r="L23" s="151" t="s">
        <v>463</v>
      </c>
      <c r="M23" s="426">
        <v>23322850.850000001</v>
      </c>
      <c r="N23" s="426"/>
      <c r="O23" s="152" t="s">
        <v>452</v>
      </c>
      <c r="P23" s="153">
        <v>-63938565.68</v>
      </c>
    </row>
    <row r="24" spans="1:16" ht="60" outlineLevel="1" x14ac:dyDescent="0.25">
      <c r="A24" s="149" t="s">
        <v>482</v>
      </c>
      <c r="B24" s="427" t="s">
        <v>454</v>
      </c>
      <c r="C24" s="427"/>
      <c r="D24" s="150" t="s">
        <v>455</v>
      </c>
      <c r="E24" s="150" t="s">
        <v>456</v>
      </c>
      <c r="F24" s="149" t="s">
        <v>457</v>
      </c>
      <c r="G24" s="430" t="s">
        <v>458</v>
      </c>
      <c r="H24" s="430"/>
      <c r="I24" s="149" t="s">
        <v>188</v>
      </c>
      <c r="J24" s="426">
        <v>11892.74</v>
      </c>
      <c r="K24" s="426"/>
      <c r="L24" s="151" t="s">
        <v>463</v>
      </c>
      <c r="M24" s="426">
        <v>23310958.109999999</v>
      </c>
      <c r="N24" s="426"/>
      <c r="O24" s="152" t="s">
        <v>452</v>
      </c>
      <c r="P24" s="153">
        <v>-63926672.939999998</v>
      </c>
    </row>
    <row r="25" spans="1:16" ht="60" outlineLevel="1" x14ac:dyDescent="0.25">
      <c r="A25" s="149" t="s">
        <v>482</v>
      </c>
      <c r="B25" s="427" t="s">
        <v>483</v>
      </c>
      <c r="C25" s="427"/>
      <c r="D25" s="150" t="s">
        <v>456</v>
      </c>
      <c r="E25" s="150" t="s">
        <v>456</v>
      </c>
      <c r="F25" s="149" t="s">
        <v>188</v>
      </c>
      <c r="G25" s="432">
        <v>-63926672.939999998</v>
      </c>
      <c r="H25" s="432"/>
      <c r="I25" s="149" t="s">
        <v>484</v>
      </c>
      <c r="J25" s="429" t="s">
        <v>458</v>
      </c>
      <c r="K25" s="429"/>
      <c r="L25" s="151" t="s">
        <v>452</v>
      </c>
      <c r="M25" s="426">
        <v>40615714.829999998</v>
      </c>
      <c r="N25" s="426"/>
      <c r="O25" s="152"/>
      <c r="P25" s="154"/>
    </row>
    <row r="26" spans="1:16" x14ac:dyDescent="0.25">
      <c r="A26" s="415" t="s">
        <v>485</v>
      </c>
      <c r="B26" s="415"/>
      <c r="C26" s="415"/>
      <c r="D26" s="415"/>
      <c r="E26" s="415"/>
      <c r="F26" s="433">
        <v>-12226338.939999999</v>
      </c>
      <c r="G26" s="433"/>
      <c r="H26" s="433"/>
      <c r="I26" s="434">
        <v>28389375.890000001</v>
      </c>
      <c r="J26" s="434"/>
      <c r="K26" s="434"/>
      <c r="L26" s="144" t="s">
        <v>452</v>
      </c>
      <c r="M26" s="435">
        <v>40615714.829999998</v>
      </c>
      <c r="N26" s="435"/>
      <c r="O26" s="147"/>
      <c r="P26" s="155">
        <v>0</v>
      </c>
    </row>
    <row r="28" spans="1:16" x14ac:dyDescent="0.25">
      <c r="A28" s="417" t="s">
        <v>80</v>
      </c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</row>
    <row r="29" spans="1:16" ht="15.75" x14ac:dyDescent="0.25">
      <c r="A29" s="418" t="s">
        <v>486</v>
      </c>
      <c r="B29" s="418"/>
      <c r="C29" s="418"/>
      <c r="D29" s="418"/>
      <c r="E29" s="418"/>
      <c r="F29" s="418"/>
      <c r="G29" s="418"/>
      <c r="H29" s="418"/>
      <c r="I29" s="418"/>
      <c r="J29" s="418"/>
      <c r="K29" s="418"/>
      <c r="L29" s="418"/>
      <c r="M29" s="418"/>
    </row>
    <row r="30" spans="1:16" x14ac:dyDescent="0.25">
      <c r="A30" s="419" t="s">
        <v>81</v>
      </c>
      <c r="B30" s="419"/>
      <c r="C30" s="419" t="s">
        <v>487</v>
      </c>
      <c r="D30" s="419"/>
      <c r="E30" s="419"/>
      <c r="F30" s="419"/>
      <c r="G30" s="419"/>
      <c r="H30" s="419"/>
      <c r="I30" s="419"/>
      <c r="J30" s="419"/>
      <c r="K30" s="419"/>
      <c r="L30" s="419"/>
      <c r="M30" s="419"/>
    </row>
    <row r="31" spans="1:16" x14ac:dyDescent="0.25">
      <c r="A31" s="420" t="s">
        <v>445</v>
      </c>
      <c r="B31" s="410" t="s">
        <v>446</v>
      </c>
      <c r="C31" s="410"/>
      <c r="D31" s="410" t="s">
        <v>447</v>
      </c>
      <c r="E31" s="422" t="s">
        <v>448</v>
      </c>
      <c r="F31" s="424" t="s">
        <v>186</v>
      </c>
      <c r="G31" s="424"/>
      <c r="H31" s="424"/>
      <c r="I31" s="425" t="s">
        <v>187</v>
      </c>
      <c r="J31" s="425"/>
      <c r="K31" s="425"/>
      <c r="L31" s="410" t="s">
        <v>449</v>
      </c>
      <c r="M31" s="410"/>
      <c r="N31" s="410"/>
      <c r="O31" s="410" t="s">
        <v>450</v>
      </c>
      <c r="P31" s="410"/>
    </row>
    <row r="32" spans="1:16" x14ac:dyDescent="0.25">
      <c r="A32" s="411"/>
      <c r="B32" s="411"/>
      <c r="C32" s="412"/>
      <c r="D32" s="421"/>
      <c r="E32" s="423"/>
      <c r="F32" s="142" t="s">
        <v>185</v>
      </c>
      <c r="G32" s="413"/>
      <c r="H32" s="413"/>
      <c r="I32" s="143" t="s">
        <v>185</v>
      </c>
      <c r="J32" s="414"/>
      <c r="K32" s="414"/>
      <c r="L32" s="411"/>
      <c r="M32" s="423"/>
      <c r="N32" s="412"/>
      <c r="O32" s="411"/>
      <c r="P32" s="412"/>
    </row>
    <row r="33" spans="1:16" x14ac:dyDescent="0.25">
      <c r="A33" s="415" t="s">
        <v>451</v>
      </c>
      <c r="B33" s="415"/>
      <c r="C33" s="415"/>
      <c r="D33" s="415"/>
      <c r="E33" s="415"/>
      <c r="F33" s="416"/>
      <c r="G33" s="416"/>
      <c r="H33" s="416"/>
      <c r="I33" s="416"/>
      <c r="J33" s="416"/>
      <c r="K33" s="416"/>
      <c r="L33" s="144"/>
      <c r="M33" s="145"/>
      <c r="N33" s="146"/>
      <c r="O33" s="147" t="s">
        <v>452</v>
      </c>
      <c r="P33" s="156">
        <v>9573</v>
      </c>
    </row>
    <row r="34" spans="1:16" ht="72" outlineLevel="1" x14ac:dyDescent="0.25">
      <c r="A34" s="149" t="s">
        <v>488</v>
      </c>
      <c r="B34" s="427" t="s">
        <v>489</v>
      </c>
      <c r="C34" s="427"/>
      <c r="D34" s="150" t="s">
        <v>490</v>
      </c>
      <c r="E34" s="150" t="s">
        <v>491</v>
      </c>
      <c r="F34" s="149" t="s">
        <v>189</v>
      </c>
      <c r="G34" s="428">
        <v>9573</v>
      </c>
      <c r="H34" s="428"/>
      <c r="I34" s="149" t="s">
        <v>462</v>
      </c>
      <c r="J34" s="429" t="s">
        <v>458</v>
      </c>
      <c r="K34" s="429"/>
      <c r="L34" s="151" t="s">
        <v>463</v>
      </c>
      <c r="M34" s="426">
        <v>9573</v>
      </c>
      <c r="N34" s="426"/>
      <c r="O34" s="152"/>
      <c r="P34" s="154"/>
    </row>
    <row r="35" spans="1:16" ht="72" outlineLevel="1" x14ac:dyDescent="0.25">
      <c r="A35" s="149" t="s">
        <v>453</v>
      </c>
      <c r="B35" s="427" t="s">
        <v>492</v>
      </c>
      <c r="C35" s="427"/>
      <c r="D35" s="150" t="s">
        <v>493</v>
      </c>
      <c r="E35" s="150" t="s">
        <v>490</v>
      </c>
      <c r="F35" s="149" t="s">
        <v>457</v>
      </c>
      <c r="G35" s="430" t="s">
        <v>458</v>
      </c>
      <c r="H35" s="430"/>
      <c r="I35" s="149" t="s">
        <v>189</v>
      </c>
      <c r="J35" s="426">
        <v>29107.33</v>
      </c>
      <c r="K35" s="426"/>
      <c r="L35" s="151" t="s">
        <v>452</v>
      </c>
      <c r="M35" s="426">
        <v>19534.330000000002</v>
      </c>
      <c r="N35" s="426"/>
      <c r="O35" s="152" t="s">
        <v>452</v>
      </c>
      <c r="P35" s="157">
        <v>29107.33</v>
      </c>
    </row>
    <row r="36" spans="1:16" ht="72" outlineLevel="1" x14ac:dyDescent="0.25">
      <c r="A36" s="149" t="s">
        <v>464</v>
      </c>
      <c r="B36" s="427" t="s">
        <v>492</v>
      </c>
      <c r="C36" s="427"/>
      <c r="D36" s="150" t="s">
        <v>493</v>
      </c>
      <c r="E36" s="150" t="s">
        <v>490</v>
      </c>
      <c r="F36" s="149" t="s">
        <v>457</v>
      </c>
      <c r="G36" s="430" t="s">
        <v>458</v>
      </c>
      <c r="H36" s="430"/>
      <c r="I36" s="149" t="s">
        <v>189</v>
      </c>
      <c r="J36" s="426">
        <v>29107.33</v>
      </c>
      <c r="K36" s="426"/>
      <c r="L36" s="151" t="s">
        <v>452</v>
      </c>
      <c r="M36" s="426">
        <v>48641.66</v>
      </c>
      <c r="N36" s="426"/>
      <c r="O36" s="152" t="s">
        <v>452</v>
      </c>
      <c r="P36" s="157">
        <v>58214.66</v>
      </c>
    </row>
    <row r="37" spans="1:16" ht="72" outlineLevel="1" x14ac:dyDescent="0.25">
      <c r="A37" s="149" t="s">
        <v>467</v>
      </c>
      <c r="B37" s="427" t="s">
        <v>492</v>
      </c>
      <c r="C37" s="427"/>
      <c r="D37" s="150" t="s">
        <v>493</v>
      </c>
      <c r="E37" s="150" t="s">
        <v>490</v>
      </c>
      <c r="F37" s="149" t="s">
        <v>457</v>
      </c>
      <c r="G37" s="430" t="s">
        <v>458</v>
      </c>
      <c r="H37" s="430"/>
      <c r="I37" s="149" t="s">
        <v>189</v>
      </c>
      <c r="J37" s="426">
        <v>29107.33</v>
      </c>
      <c r="K37" s="426"/>
      <c r="L37" s="151" t="s">
        <v>452</v>
      </c>
      <c r="M37" s="426">
        <v>77748.990000000005</v>
      </c>
      <c r="N37" s="426"/>
      <c r="O37" s="152" t="s">
        <v>452</v>
      </c>
      <c r="P37" s="157">
        <v>87321.99</v>
      </c>
    </row>
    <row r="38" spans="1:16" ht="72" outlineLevel="1" x14ac:dyDescent="0.25">
      <c r="A38" s="149" t="s">
        <v>468</v>
      </c>
      <c r="B38" s="427" t="s">
        <v>492</v>
      </c>
      <c r="C38" s="427"/>
      <c r="D38" s="150" t="s">
        <v>493</v>
      </c>
      <c r="E38" s="150" t="s">
        <v>490</v>
      </c>
      <c r="F38" s="149" t="s">
        <v>457</v>
      </c>
      <c r="G38" s="430" t="s">
        <v>458</v>
      </c>
      <c r="H38" s="430"/>
      <c r="I38" s="149" t="s">
        <v>189</v>
      </c>
      <c r="J38" s="426">
        <v>29107.33</v>
      </c>
      <c r="K38" s="426"/>
      <c r="L38" s="151" t="s">
        <v>452</v>
      </c>
      <c r="M38" s="426">
        <v>106856.32000000001</v>
      </c>
      <c r="N38" s="426"/>
      <c r="O38" s="152" t="s">
        <v>452</v>
      </c>
      <c r="P38" s="157">
        <v>116429.32</v>
      </c>
    </row>
    <row r="39" spans="1:16" ht="72" outlineLevel="1" x14ac:dyDescent="0.25">
      <c r="A39" s="149" t="s">
        <v>471</v>
      </c>
      <c r="B39" s="427" t="s">
        <v>492</v>
      </c>
      <c r="C39" s="427"/>
      <c r="D39" s="150" t="s">
        <v>493</v>
      </c>
      <c r="E39" s="150" t="s">
        <v>490</v>
      </c>
      <c r="F39" s="149" t="s">
        <v>457</v>
      </c>
      <c r="G39" s="430" t="s">
        <v>458</v>
      </c>
      <c r="H39" s="430"/>
      <c r="I39" s="149" t="s">
        <v>189</v>
      </c>
      <c r="J39" s="426">
        <v>29107.33</v>
      </c>
      <c r="K39" s="426"/>
      <c r="L39" s="151" t="s">
        <v>452</v>
      </c>
      <c r="M39" s="426">
        <v>135963.65</v>
      </c>
      <c r="N39" s="426"/>
      <c r="O39" s="152" t="s">
        <v>452</v>
      </c>
      <c r="P39" s="157">
        <v>145536.65</v>
      </c>
    </row>
    <row r="40" spans="1:16" ht="72" outlineLevel="1" x14ac:dyDescent="0.25">
      <c r="A40" s="149" t="s">
        <v>494</v>
      </c>
      <c r="B40" s="427" t="s">
        <v>495</v>
      </c>
      <c r="C40" s="427"/>
      <c r="D40" s="150" t="s">
        <v>490</v>
      </c>
      <c r="E40" s="150" t="s">
        <v>491</v>
      </c>
      <c r="F40" s="149" t="s">
        <v>189</v>
      </c>
      <c r="G40" s="428">
        <v>18608</v>
      </c>
      <c r="H40" s="428"/>
      <c r="I40" s="149" t="s">
        <v>462</v>
      </c>
      <c r="J40" s="429" t="s">
        <v>458</v>
      </c>
      <c r="K40" s="429"/>
      <c r="L40" s="151" t="s">
        <v>452</v>
      </c>
      <c r="M40" s="426">
        <v>117355.65</v>
      </c>
      <c r="N40" s="426"/>
      <c r="O40" s="152" t="s">
        <v>452</v>
      </c>
      <c r="P40" s="157">
        <v>126928.65</v>
      </c>
    </row>
    <row r="41" spans="1:16" ht="72" outlineLevel="1" x14ac:dyDescent="0.25">
      <c r="A41" s="149" t="s">
        <v>494</v>
      </c>
      <c r="B41" s="427" t="s">
        <v>496</v>
      </c>
      <c r="C41" s="427"/>
      <c r="D41" s="150" t="s">
        <v>490</v>
      </c>
      <c r="E41" s="150" t="s">
        <v>491</v>
      </c>
      <c r="F41" s="149" t="s">
        <v>189</v>
      </c>
      <c r="G41" s="428">
        <v>306625</v>
      </c>
      <c r="H41" s="428"/>
      <c r="I41" s="149" t="s">
        <v>462</v>
      </c>
      <c r="J41" s="429" t="s">
        <v>458</v>
      </c>
      <c r="K41" s="429"/>
      <c r="L41" s="151" t="s">
        <v>463</v>
      </c>
      <c r="M41" s="426">
        <v>189269.35</v>
      </c>
      <c r="N41" s="426"/>
      <c r="O41" s="152" t="s">
        <v>452</v>
      </c>
      <c r="P41" s="153">
        <v>-179696.35</v>
      </c>
    </row>
    <row r="42" spans="1:16" ht="72" outlineLevel="1" x14ac:dyDescent="0.25">
      <c r="A42" s="149" t="s">
        <v>494</v>
      </c>
      <c r="B42" s="427" t="s">
        <v>497</v>
      </c>
      <c r="C42" s="427"/>
      <c r="D42" s="150" t="s">
        <v>490</v>
      </c>
      <c r="E42" s="150" t="s">
        <v>491</v>
      </c>
      <c r="F42" s="149" t="s">
        <v>189</v>
      </c>
      <c r="G42" s="428">
        <v>24055</v>
      </c>
      <c r="H42" s="428"/>
      <c r="I42" s="149" t="s">
        <v>462</v>
      </c>
      <c r="J42" s="429" t="s">
        <v>458</v>
      </c>
      <c r="K42" s="429"/>
      <c r="L42" s="151" t="s">
        <v>463</v>
      </c>
      <c r="M42" s="426">
        <v>213324.35</v>
      </c>
      <c r="N42" s="426"/>
      <c r="O42" s="152" t="s">
        <v>452</v>
      </c>
      <c r="P42" s="153">
        <v>-203751.35</v>
      </c>
    </row>
    <row r="43" spans="1:16" ht="72" outlineLevel="1" x14ac:dyDescent="0.25">
      <c r="A43" s="149" t="s">
        <v>472</v>
      </c>
      <c r="B43" s="427" t="s">
        <v>492</v>
      </c>
      <c r="C43" s="427"/>
      <c r="D43" s="150" t="s">
        <v>493</v>
      </c>
      <c r="E43" s="150" t="s">
        <v>490</v>
      </c>
      <c r="F43" s="149" t="s">
        <v>457</v>
      </c>
      <c r="G43" s="430" t="s">
        <v>458</v>
      </c>
      <c r="H43" s="430"/>
      <c r="I43" s="149" t="s">
        <v>189</v>
      </c>
      <c r="J43" s="426">
        <v>29107.33</v>
      </c>
      <c r="K43" s="426"/>
      <c r="L43" s="151" t="s">
        <v>463</v>
      </c>
      <c r="M43" s="426">
        <v>184217.02</v>
      </c>
      <c r="N43" s="426"/>
      <c r="O43" s="152" t="s">
        <v>452</v>
      </c>
      <c r="P43" s="153">
        <v>-174644.02</v>
      </c>
    </row>
    <row r="44" spans="1:16" ht="72" outlineLevel="1" x14ac:dyDescent="0.25">
      <c r="A44" s="149" t="s">
        <v>473</v>
      </c>
      <c r="B44" s="427" t="s">
        <v>492</v>
      </c>
      <c r="C44" s="427"/>
      <c r="D44" s="150" t="s">
        <v>493</v>
      </c>
      <c r="E44" s="150" t="s">
        <v>490</v>
      </c>
      <c r="F44" s="149" t="s">
        <v>457</v>
      </c>
      <c r="G44" s="430" t="s">
        <v>458</v>
      </c>
      <c r="H44" s="430"/>
      <c r="I44" s="149" t="s">
        <v>189</v>
      </c>
      <c r="J44" s="426">
        <v>29107.33</v>
      </c>
      <c r="K44" s="426"/>
      <c r="L44" s="151" t="s">
        <v>463</v>
      </c>
      <c r="M44" s="426">
        <v>155109.69</v>
      </c>
      <c r="N44" s="426"/>
      <c r="O44" s="152" t="s">
        <v>452</v>
      </c>
      <c r="P44" s="153">
        <v>-145536.69</v>
      </c>
    </row>
    <row r="45" spans="1:16" ht="72" outlineLevel="1" x14ac:dyDescent="0.25">
      <c r="A45" s="149" t="s">
        <v>476</v>
      </c>
      <c r="B45" s="427" t="s">
        <v>492</v>
      </c>
      <c r="C45" s="427"/>
      <c r="D45" s="150" t="s">
        <v>493</v>
      </c>
      <c r="E45" s="150" t="s">
        <v>490</v>
      </c>
      <c r="F45" s="149" t="s">
        <v>457</v>
      </c>
      <c r="G45" s="430" t="s">
        <v>458</v>
      </c>
      <c r="H45" s="430"/>
      <c r="I45" s="149" t="s">
        <v>189</v>
      </c>
      <c r="J45" s="426">
        <v>29107.33</v>
      </c>
      <c r="K45" s="426"/>
      <c r="L45" s="151" t="s">
        <v>463</v>
      </c>
      <c r="M45" s="426">
        <v>126002.36</v>
      </c>
      <c r="N45" s="426"/>
      <c r="O45" s="152" t="s">
        <v>452</v>
      </c>
      <c r="P45" s="153">
        <v>-116429.36</v>
      </c>
    </row>
    <row r="46" spans="1:16" ht="72" outlineLevel="1" x14ac:dyDescent="0.25">
      <c r="A46" s="149" t="s">
        <v>477</v>
      </c>
      <c r="B46" s="427" t="s">
        <v>492</v>
      </c>
      <c r="C46" s="427"/>
      <c r="D46" s="150" t="s">
        <v>493</v>
      </c>
      <c r="E46" s="150" t="s">
        <v>490</v>
      </c>
      <c r="F46" s="149" t="s">
        <v>457</v>
      </c>
      <c r="G46" s="430" t="s">
        <v>458</v>
      </c>
      <c r="H46" s="430"/>
      <c r="I46" s="149" t="s">
        <v>189</v>
      </c>
      <c r="J46" s="426">
        <v>29107.33</v>
      </c>
      <c r="K46" s="426"/>
      <c r="L46" s="151" t="s">
        <v>463</v>
      </c>
      <c r="M46" s="426">
        <v>96895.03</v>
      </c>
      <c r="N46" s="426"/>
      <c r="O46" s="152" t="s">
        <v>452</v>
      </c>
      <c r="P46" s="153">
        <v>-87322.03</v>
      </c>
    </row>
    <row r="47" spans="1:16" ht="72" outlineLevel="1" x14ac:dyDescent="0.25">
      <c r="A47" s="149" t="s">
        <v>478</v>
      </c>
      <c r="B47" s="427" t="s">
        <v>492</v>
      </c>
      <c r="C47" s="427"/>
      <c r="D47" s="150" t="s">
        <v>493</v>
      </c>
      <c r="E47" s="150" t="s">
        <v>490</v>
      </c>
      <c r="F47" s="149" t="s">
        <v>457</v>
      </c>
      <c r="G47" s="430" t="s">
        <v>458</v>
      </c>
      <c r="H47" s="430"/>
      <c r="I47" s="149" t="s">
        <v>189</v>
      </c>
      <c r="J47" s="426">
        <v>29107.33</v>
      </c>
      <c r="K47" s="426"/>
      <c r="L47" s="151" t="s">
        <v>463</v>
      </c>
      <c r="M47" s="426">
        <v>67787.7</v>
      </c>
      <c r="N47" s="426"/>
      <c r="O47" s="152" t="s">
        <v>452</v>
      </c>
      <c r="P47" s="153">
        <v>-58214.7</v>
      </c>
    </row>
    <row r="48" spans="1:16" ht="72" outlineLevel="1" x14ac:dyDescent="0.25">
      <c r="A48" s="149" t="s">
        <v>481</v>
      </c>
      <c r="B48" s="427" t="s">
        <v>492</v>
      </c>
      <c r="C48" s="427"/>
      <c r="D48" s="150" t="s">
        <v>493</v>
      </c>
      <c r="E48" s="150" t="s">
        <v>490</v>
      </c>
      <c r="F48" s="149" t="s">
        <v>457</v>
      </c>
      <c r="G48" s="430" t="s">
        <v>458</v>
      </c>
      <c r="H48" s="430"/>
      <c r="I48" s="149" t="s">
        <v>189</v>
      </c>
      <c r="J48" s="426">
        <v>29107.33</v>
      </c>
      <c r="K48" s="426"/>
      <c r="L48" s="151" t="s">
        <v>463</v>
      </c>
      <c r="M48" s="426">
        <v>38680.370000000003</v>
      </c>
      <c r="N48" s="426"/>
      <c r="O48" s="152" t="s">
        <v>452</v>
      </c>
      <c r="P48" s="153">
        <v>-29107.37</v>
      </c>
    </row>
    <row r="49" spans="1:16" ht="72" outlineLevel="1" x14ac:dyDescent="0.25">
      <c r="A49" s="149" t="s">
        <v>482</v>
      </c>
      <c r="B49" s="427" t="s">
        <v>492</v>
      </c>
      <c r="C49" s="427"/>
      <c r="D49" s="150" t="s">
        <v>493</v>
      </c>
      <c r="E49" s="150" t="s">
        <v>490</v>
      </c>
      <c r="F49" s="149" t="s">
        <v>457</v>
      </c>
      <c r="G49" s="430" t="s">
        <v>458</v>
      </c>
      <c r="H49" s="430"/>
      <c r="I49" s="149" t="s">
        <v>189</v>
      </c>
      <c r="J49" s="426">
        <v>29107.37</v>
      </c>
      <c r="K49" s="426"/>
      <c r="L49" s="151" t="s">
        <v>463</v>
      </c>
      <c r="M49" s="426">
        <v>9573</v>
      </c>
      <c r="N49" s="426"/>
      <c r="O49" s="152"/>
      <c r="P49" s="154"/>
    </row>
    <row r="50" spans="1:16" x14ac:dyDescent="0.25">
      <c r="A50" s="415" t="s">
        <v>485</v>
      </c>
      <c r="B50" s="415"/>
      <c r="C50" s="415"/>
      <c r="D50" s="415"/>
      <c r="E50" s="415"/>
      <c r="F50" s="434">
        <v>358861</v>
      </c>
      <c r="G50" s="434"/>
      <c r="H50" s="434"/>
      <c r="I50" s="434">
        <v>349288</v>
      </c>
      <c r="J50" s="434"/>
      <c r="K50" s="434"/>
      <c r="L50" s="144" t="s">
        <v>463</v>
      </c>
      <c r="M50" s="435">
        <v>9573</v>
      </c>
      <c r="N50" s="435"/>
      <c r="O50" s="147"/>
      <c r="P50" s="155">
        <v>0</v>
      </c>
    </row>
  </sheetData>
  <mergeCells count="180">
    <mergeCell ref="A50:E50"/>
    <mergeCell ref="F50:H50"/>
    <mergeCell ref="I50:K50"/>
    <mergeCell ref="M50:N50"/>
    <mergeCell ref="B48:C48"/>
    <mergeCell ref="G48:H48"/>
    <mergeCell ref="J48:K48"/>
    <mergeCell ref="M48:N48"/>
    <mergeCell ref="B49:C49"/>
    <mergeCell ref="G49:H49"/>
    <mergeCell ref="J49:K49"/>
    <mergeCell ref="M49:N49"/>
    <mergeCell ref="B46:C46"/>
    <mergeCell ref="G46:H46"/>
    <mergeCell ref="J46:K46"/>
    <mergeCell ref="M46:N46"/>
    <mergeCell ref="B47:C47"/>
    <mergeCell ref="G47:H47"/>
    <mergeCell ref="J47:K47"/>
    <mergeCell ref="M47:N47"/>
    <mergeCell ref="B44:C44"/>
    <mergeCell ref="G44:H44"/>
    <mergeCell ref="J44:K44"/>
    <mergeCell ref="M44:N44"/>
    <mergeCell ref="B45:C45"/>
    <mergeCell ref="G45:H45"/>
    <mergeCell ref="J45:K45"/>
    <mergeCell ref="M45:N45"/>
    <mergeCell ref="B42:C42"/>
    <mergeCell ref="G42:H42"/>
    <mergeCell ref="J42:K42"/>
    <mergeCell ref="M42:N42"/>
    <mergeCell ref="B43:C43"/>
    <mergeCell ref="G43:H43"/>
    <mergeCell ref="J43:K43"/>
    <mergeCell ref="M43:N43"/>
    <mergeCell ref="B40:C40"/>
    <mergeCell ref="G40:H40"/>
    <mergeCell ref="J40:K40"/>
    <mergeCell ref="M40:N40"/>
    <mergeCell ref="B41:C41"/>
    <mergeCell ref="G41:H41"/>
    <mergeCell ref="J41:K41"/>
    <mergeCell ref="M41:N41"/>
    <mergeCell ref="B38:C38"/>
    <mergeCell ref="G38:H38"/>
    <mergeCell ref="J38:K38"/>
    <mergeCell ref="M38:N38"/>
    <mergeCell ref="B39:C39"/>
    <mergeCell ref="G39:H39"/>
    <mergeCell ref="J39:K39"/>
    <mergeCell ref="M39:N39"/>
    <mergeCell ref="B36:C36"/>
    <mergeCell ref="G36:H36"/>
    <mergeCell ref="J36:K36"/>
    <mergeCell ref="M36:N36"/>
    <mergeCell ref="B37:C37"/>
    <mergeCell ref="G37:H37"/>
    <mergeCell ref="J37:K37"/>
    <mergeCell ref="M37:N37"/>
    <mergeCell ref="B34:C34"/>
    <mergeCell ref="G34:H34"/>
    <mergeCell ref="J34:K34"/>
    <mergeCell ref="M34:N34"/>
    <mergeCell ref="B35:C35"/>
    <mergeCell ref="G35:H35"/>
    <mergeCell ref="J35:K35"/>
    <mergeCell ref="M35:N35"/>
    <mergeCell ref="O31:P32"/>
    <mergeCell ref="G32:H32"/>
    <mergeCell ref="J32:K32"/>
    <mergeCell ref="A33:E33"/>
    <mergeCell ref="F33:K33"/>
    <mergeCell ref="A28:M28"/>
    <mergeCell ref="A29:M29"/>
    <mergeCell ref="A30:B30"/>
    <mergeCell ref="C30:M30"/>
    <mergeCell ref="A31:A32"/>
    <mergeCell ref="B31:C32"/>
    <mergeCell ref="D31:D32"/>
    <mergeCell ref="E31:E32"/>
    <mergeCell ref="F31:H31"/>
    <mergeCell ref="I31:K31"/>
    <mergeCell ref="L31:N32"/>
    <mergeCell ref="B25:C25"/>
    <mergeCell ref="G25:H25"/>
    <mergeCell ref="J25:K25"/>
    <mergeCell ref="M25:N25"/>
    <mergeCell ref="A26:E26"/>
    <mergeCell ref="F26:H26"/>
    <mergeCell ref="I26:K26"/>
    <mergeCell ref="M26:N26"/>
    <mergeCell ref="B23:C23"/>
    <mergeCell ref="G23:H23"/>
    <mergeCell ref="J23:K23"/>
    <mergeCell ref="M23:N23"/>
    <mergeCell ref="B24:C24"/>
    <mergeCell ref="G24:H24"/>
    <mergeCell ref="J24:K24"/>
    <mergeCell ref="M24:N24"/>
    <mergeCell ref="B21:C21"/>
    <mergeCell ref="G21:H21"/>
    <mergeCell ref="J21:K21"/>
    <mergeCell ref="M21:N21"/>
    <mergeCell ref="B22:C22"/>
    <mergeCell ref="G22:H22"/>
    <mergeCell ref="J22:K22"/>
    <mergeCell ref="M22:N22"/>
    <mergeCell ref="B19:C19"/>
    <mergeCell ref="G19:H19"/>
    <mergeCell ref="J19:K19"/>
    <mergeCell ref="M19:N19"/>
    <mergeCell ref="B20:C20"/>
    <mergeCell ref="G20:H20"/>
    <mergeCell ref="J20:K20"/>
    <mergeCell ref="M20:N20"/>
    <mergeCell ref="B17:C17"/>
    <mergeCell ref="G17:H17"/>
    <mergeCell ref="J17:K17"/>
    <mergeCell ref="M17:N17"/>
    <mergeCell ref="B18:C18"/>
    <mergeCell ref="G18:H18"/>
    <mergeCell ref="J18:K18"/>
    <mergeCell ref="M18:N18"/>
    <mergeCell ref="B15:C15"/>
    <mergeCell ref="G15:H15"/>
    <mergeCell ref="J15:K15"/>
    <mergeCell ref="M15:N15"/>
    <mergeCell ref="B16:C16"/>
    <mergeCell ref="G16:H16"/>
    <mergeCell ref="J16:K16"/>
    <mergeCell ref="M16:N16"/>
    <mergeCell ref="G13:H13"/>
    <mergeCell ref="J13:K13"/>
    <mergeCell ref="M13:N13"/>
    <mergeCell ref="B14:C14"/>
    <mergeCell ref="G14:H14"/>
    <mergeCell ref="J14:K14"/>
    <mergeCell ref="M14:N14"/>
    <mergeCell ref="B11:C11"/>
    <mergeCell ref="G11:H11"/>
    <mergeCell ref="J11:K11"/>
    <mergeCell ref="M11:N11"/>
    <mergeCell ref="G12:H12"/>
    <mergeCell ref="J12:K12"/>
    <mergeCell ref="M12:N12"/>
    <mergeCell ref="B12:C12"/>
    <mergeCell ref="B13:C13"/>
    <mergeCell ref="J9:K9"/>
    <mergeCell ref="M9:N9"/>
    <mergeCell ref="B10:C10"/>
    <mergeCell ref="G10:H10"/>
    <mergeCell ref="J10:K10"/>
    <mergeCell ref="M10:N10"/>
    <mergeCell ref="J7:K7"/>
    <mergeCell ref="M7:N7"/>
    <mergeCell ref="B8:C8"/>
    <mergeCell ref="G8:H8"/>
    <mergeCell ref="J8:K8"/>
    <mergeCell ref="M8:N8"/>
    <mergeCell ref="B7:C7"/>
    <mergeCell ref="G7:H7"/>
    <mergeCell ref="B9:C9"/>
    <mergeCell ref="G9:H9"/>
    <mergeCell ref="O4:P5"/>
    <mergeCell ref="G5:H5"/>
    <mergeCell ref="J5:K5"/>
    <mergeCell ref="A6:E6"/>
    <mergeCell ref="F6:K6"/>
    <mergeCell ref="A1:M1"/>
    <mergeCell ref="A2:M2"/>
    <mergeCell ref="A3:B3"/>
    <mergeCell ref="C3:M3"/>
    <mergeCell ref="A4:A5"/>
    <mergeCell ref="B4:C5"/>
    <mergeCell ref="D4:D5"/>
    <mergeCell ref="E4:E5"/>
    <mergeCell ref="F4:H4"/>
    <mergeCell ref="I4:K4"/>
    <mergeCell ref="L4:N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F6A1-76D4-4258-A3F2-E6B2F5556109}">
  <sheetPr codeName="Лист17">
    <tabColor rgb="FF92D050"/>
  </sheetPr>
  <dimension ref="A1:E16"/>
  <sheetViews>
    <sheetView workbookViewId="0">
      <selection activeCell="G17" sqref="G17"/>
    </sheetView>
  </sheetViews>
  <sheetFormatPr defaultRowHeight="15" x14ac:dyDescent="0.25"/>
  <cols>
    <col min="1" max="1" width="9.140625" style="77"/>
    <col min="3" max="3" width="15.28515625" bestFit="1" customWidth="1"/>
    <col min="4" max="4" width="12.85546875" bestFit="1" customWidth="1"/>
    <col min="5" max="5" width="9.85546875" customWidth="1"/>
  </cols>
  <sheetData>
    <row r="1" spans="1:5" x14ac:dyDescent="0.25">
      <c r="A1" s="404" t="s">
        <v>78</v>
      </c>
      <c r="B1" s="404"/>
      <c r="C1" s="404"/>
      <c r="D1" s="404"/>
    </row>
    <row r="2" spans="1:5" x14ac:dyDescent="0.25">
      <c r="A2" s="19" t="s">
        <v>56</v>
      </c>
      <c r="B2" s="19" t="s">
        <v>57</v>
      </c>
      <c r="C2" s="19" t="s">
        <v>58</v>
      </c>
      <c r="D2" s="19" t="s">
        <v>59</v>
      </c>
    </row>
    <row r="3" spans="1:5" x14ac:dyDescent="0.25">
      <c r="A3" s="31" t="s">
        <v>55</v>
      </c>
      <c r="B3" s="16">
        <v>1</v>
      </c>
      <c r="C3" s="17">
        <v>0</v>
      </c>
      <c r="D3" s="18">
        <f>C3</f>
        <v>0</v>
      </c>
    </row>
    <row r="4" spans="1:5" x14ac:dyDescent="0.25">
      <c r="A4" s="31" t="s">
        <v>75</v>
      </c>
      <c r="B4" s="16">
        <v>2</v>
      </c>
      <c r="C4" s="17">
        <v>0</v>
      </c>
      <c r="D4" s="18">
        <f t="shared" ref="D4:D15" si="0">C4</f>
        <v>0</v>
      </c>
    </row>
    <row r="5" spans="1:5" x14ac:dyDescent="0.25">
      <c r="A5" s="31" t="s">
        <v>64</v>
      </c>
      <c r="B5" s="21">
        <v>3</v>
      </c>
      <c r="C5" s="17">
        <v>0</v>
      </c>
      <c r="D5" s="18">
        <f t="shared" si="0"/>
        <v>0</v>
      </c>
    </row>
    <row r="6" spans="1:5" x14ac:dyDescent="0.25">
      <c r="A6" s="31" t="s">
        <v>65</v>
      </c>
      <c r="B6" s="21">
        <v>4</v>
      </c>
      <c r="C6" s="347">
        <v>35615</v>
      </c>
      <c r="D6" s="18">
        <f t="shared" si="0"/>
        <v>35615</v>
      </c>
      <c r="E6" s="28"/>
    </row>
    <row r="7" spans="1:5" x14ac:dyDescent="0.25">
      <c r="A7" s="31" t="s">
        <v>66</v>
      </c>
      <c r="B7" s="16">
        <v>5</v>
      </c>
      <c r="C7" s="17">
        <v>0</v>
      </c>
      <c r="D7" s="18">
        <f t="shared" si="0"/>
        <v>0</v>
      </c>
    </row>
    <row r="8" spans="1:5" x14ac:dyDescent="0.25">
      <c r="A8" s="31" t="s">
        <v>67</v>
      </c>
      <c r="B8" s="16">
        <v>6</v>
      </c>
      <c r="C8" s="17">
        <v>0</v>
      </c>
      <c r="D8" s="18">
        <f t="shared" si="0"/>
        <v>0</v>
      </c>
    </row>
    <row r="9" spans="1:5" x14ac:dyDescent="0.25">
      <c r="A9" s="31" t="s">
        <v>68</v>
      </c>
      <c r="B9" s="21">
        <v>7</v>
      </c>
      <c r="C9" s="17">
        <v>0</v>
      </c>
      <c r="D9" s="18">
        <f t="shared" si="0"/>
        <v>0</v>
      </c>
    </row>
    <row r="10" spans="1:5" x14ac:dyDescent="0.25">
      <c r="A10" s="31" t="s">
        <v>69</v>
      </c>
      <c r="B10" s="21">
        <v>8</v>
      </c>
      <c r="C10" s="17">
        <v>0</v>
      </c>
      <c r="D10" s="18">
        <f t="shared" si="0"/>
        <v>0</v>
      </c>
    </row>
    <row r="11" spans="1:5" x14ac:dyDescent="0.25">
      <c r="A11" s="400" t="s">
        <v>70</v>
      </c>
      <c r="B11" s="400">
        <v>9</v>
      </c>
      <c r="C11" s="347">
        <v>39177</v>
      </c>
      <c r="D11" s="18">
        <f t="shared" si="0"/>
        <v>39177</v>
      </c>
    </row>
    <row r="12" spans="1:5" x14ac:dyDescent="0.25">
      <c r="A12" s="401"/>
      <c r="B12" s="401"/>
      <c r="C12" s="347">
        <v>35615</v>
      </c>
      <c r="D12" s="18">
        <f t="shared" si="0"/>
        <v>35615</v>
      </c>
    </row>
    <row r="13" spans="1:5" x14ac:dyDescent="0.25">
      <c r="A13" s="31" t="s">
        <v>71</v>
      </c>
      <c r="B13" s="16">
        <v>10</v>
      </c>
      <c r="C13" s="17">
        <f>1165769+253258+90900</f>
        <v>1509927</v>
      </c>
      <c r="D13" s="18">
        <f>C13</f>
        <v>1509927</v>
      </c>
      <c r="E13" s="28"/>
    </row>
    <row r="14" spans="1:5" x14ac:dyDescent="0.25">
      <c r="A14" s="31" t="s">
        <v>72</v>
      </c>
      <c r="B14" s="21">
        <v>11</v>
      </c>
      <c r="C14" s="17"/>
      <c r="D14" s="18">
        <f t="shared" si="0"/>
        <v>0</v>
      </c>
    </row>
    <row r="15" spans="1:5" x14ac:dyDescent="0.25">
      <c r="A15" s="31" t="s">
        <v>73</v>
      </c>
      <c r="B15" s="21">
        <v>12</v>
      </c>
      <c r="C15" s="17"/>
      <c r="D15" s="18">
        <f t="shared" si="0"/>
        <v>0</v>
      </c>
    </row>
    <row r="16" spans="1:5" x14ac:dyDescent="0.25">
      <c r="A16" s="436" t="s">
        <v>79</v>
      </c>
      <c r="B16" s="437"/>
      <c r="C16" s="46">
        <f>SUM(C3:C15)</f>
        <v>1620334</v>
      </c>
      <c r="D16" s="46">
        <f>SUM(D3:D15)</f>
        <v>1620334</v>
      </c>
    </row>
  </sheetData>
  <mergeCells count="4">
    <mergeCell ref="A1:D1"/>
    <mergeCell ref="A16:B16"/>
    <mergeCell ref="B11:B12"/>
    <mergeCell ref="A11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91C5-510D-46B0-B20C-43E99AE97A45}">
  <sheetPr codeName="Лист18">
    <tabColor rgb="FF92D050"/>
  </sheetPr>
  <dimension ref="A1:E184"/>
  <sheetViews>
    <sheetView workbookViewId="0">
      <selection sqref="A1:D1"/>
    </sheetView>
  </sheetViews>
  <sheetFormatPr defaultRowHeight="15" outlineLevelRow="1" x14ac:dyDescent="0.25"/>
  <cols>
    <col min="1" max="1" width="9.140625" style="77" customWidth="1"/>
    <col min="2" max="2" width="10.5703125" customWidth="1"/>
    <col min="3" max="3" width="15.28515625" bestFit="1" customWidth="1"/>
    <col min="4" max="4" width="12.85546875" bestFit="1" customWidth="1"/>
    <col min="5" max="5" width="12" bestFit="1" customWidth="1"/>
    <col min="8" max="8" width="15.28515625" bestFit="1" customWidth="1"/>
    <col min="9" max="9" width="12.85546875" bestFit="1" customWidth="1"/>
  </cols>
  <sheetData>
    <row r="1" spans="1:4" x14ac:dyDescent="0.25">
      <c r="A1" s="438" t="s">
        <v>60</v>
      </c>
      <c r="B1" s="438"/>
      <c r="C1" s="438"/>
      <c r="D1" s="438"/>
    </row>
    <row r="2" spans="1:4" x14ac:dyDescent="0.25">
      <c r="A2" s="139" t="s">
        <v>56</v>
      </c>
      <c r="B2" s="139" t="s">
        <v>57</v>
      </c>
      <c r="C2" s="139" t="s">
        <v>58</v>
      </c>
      <c r="D2" s="139" t="s">
        <v>59</v>
      </c>
    </row>
    <row r="3" spans="1:4" hidden="1" outlineLevel="1" x14ac:dyDescent="0.25">
      <c r="A3" s="405" t="s">
        <v>55</v>
      </c>
      <c r="B3" s="86">
        <v>1</v>
      </c>
      <c r="C3" s="17">
        <v>1500</v>
      </c>
      <c r="D3" s="18">
        <f>C3</f>
        <v>1500</v>
      </c>
    </row>
    <row r="4" spans="1:4" hidden="1" outlineLevel="1" x14ac:dyDescent="0.25">
      <c r="A4" s="405"/>
      <c r="B4" s="86">
        <v>2</v>
      </c>
      <c r="C4" s="17">
        <v>3300</v>
      </c>
      <c r="D4" s="18">
        <f t="shared" ref="D4:D14" si="0">C4</f>
        <v>3300</v>
      </c>
    </row>
    <row r="5" spans="1:4" hidden="1" outlineLevel="1" x14ac:dyDescent="0.25">
      <c r="A5" s="87" t="s">
        <v>63</v>
      </c>
      <c r="B5" s="85">
        <v>3</v>
      </c>
      <c r="C5" s="17">
        <v>1500</v>
      </c>
      <c r="D5" s="18">
        <f t="shared" si="0"/>
        <v>1500</v>
      </c>
    </row>
    <row r="6" spans="1:4" hidden="1" outlineLevel="1" x14ac:dyDescent="0.25">
      <c r="A6" s="87" t="s">
        <v>65</v>
      </c>
      <c r="B6" s="85">
        <v>4</v>
      </c>
      <c r="C6" s="17">
        <v>3000</v>
      </c>
      <c r="D6" s="18">
        <f t="shared" si="0"/>
        <v>3000</v>
      </c>
    </row>
    <row r="7" spans="1:4" hidden="1" outlineLevel="1" x14ac:dyDescent="0.25">
      <c r="A7" s="405" t="s">
        <v>66</v>
      </c>
      <c r="B7" s="86">
        <v>5</v>
      </c>
      <c r="C7" s="17">
        <v>1600</v>
      </c>
      <c r="D7" s="18">
        <f t="shared" si="0"/>
        <v>1600</v>
      </c>
    </row>
    <row r="8" spans="1:4" hidden="1" outlineLevel="1" x14ac:dyDescent="0.25">
      <c r="A8" s="405"/>
      <c r="B8" s="86">
        <v>6</v>
      </c>
      <c r="C8" s="17">
        <v>1500</v>
      </c>
      <c r="D8" s="18">
        <f t="shared" si="0"/>
        <v>1500</v>
      </c>
    </row>
    <row r="9" spans="1:4" hidden="1" outlineLevel="1" x14ac:dyDescent="0.25">
      <c r="A9" s="87" t="s">
        <v>67</v>
      </c>
      <c r="B9" s="85">
        <v>7</v>
      </c>
      <c r="C9" s="17">
        <v>35000</v>
      </c>
      <c r="D9" s="18">
        <f t="shared" si="0"/>
        <v>35000</v>
      </c>
    </row>
    <row r="10" spans="1:4" hidden="1" outlineLevel="1" x14ac:dyDescent="0.25">
      <c r="A10" s="87" t="s">
        <v>68</v>
      </c>
      <c r="B10" s="85">
        <v>8</v>
      </c>
      <c r="C10" s="17"/>
      <c r="D10" s="18">
        <f t="shared" si="0"/>
        <v>0</v>
      </c>
    </row>
    <row r="11" spans="1:4" hidden="1" outlineLevel="1" x14ac:dyDescent="0.25">
      <c r="A11" s="87" t="s">
        <v>69</v>
      </c>
      <c r="B11" s="86">
        <v>9</v>
      </c>
      <c r="C11" s="17"/>
      <c r="D11" s="18">
        <f t="shared" si="0"/>
        <v>0</v>
      </c>
    </row>
    <row r="12" spans="1:4" hidden="1" outlineLevel="1" x14ac:dyDescent="0.25">
      <c r="A12" s="87" t="s">
        <v>70</v>
      </c>
      <c r="B12" s="86">
        <v>10</v>
      </c>
      <c r="C12" s="17">
        <v>1500</v>
      </c>
      <c r="D12" s="18">
        <f t="shared" si="0"/>
        <v>1500</v>
      </c>
    </row>
    <row r="13" spans="1:4" hidden="1" outlineLevel="1" x14ac:dyDescent="0.25">
      <c r="A13" s="405" t="s">
        <v>71</v>
      </c>
      <c r="B13" s="368">
        <v>11</v>
      </c>
      <c r="C13" s="17">
        <v>1500</v>
      </c>
      <c r="D13" s="18">
        <f t="shared" si="0"/>
        <v>1500</v>
      </c>
    </row>
    <row r="14" spans="1:4" hidden="1" outlineLevel="1" x14ac:dyDescent="0.25">
      <c r="A14" s="405"/>
      <c r="B14" s="368"/>
      <c r="C14" s="17">
        <v>800</v>
      </c>
      <c r="D14" s="18">
        <f t="shared" si="0"/>
        <v>800</v>
      </c>
    </row>
    <row r="15" spans="1:4" collapsed="1" x14ac:dyDescent="0.25">
      <c r="A15" s="369" t="s">
        <v>77</v>
      </c>
      <c r="B15" s="369"/>
      <c r="C15" s="78">
        <f>SUM(C3:C14)</f>
        <v>51200</v>
      </c>
      <c r="D15" s="78">
        <f>SUM(D3:D14)</f>
        <v>51200</v>
      </c>
    </row>
    <row r="16" spans="1:4" x14ac:dyDescent="0.25">
      <c r="A16" s="159"/>
      <c r="B16" s="137"/>
      <c r="C16" s="138"/>
      <c r="D16" s="138"/>
    </row>
    <row r="17" spans="1:4" x14ac:dyDescent="0.25">
      <c r="A17" s="438" t="s">
        <v>434</v>
      </c>
      <c r="B17" s="438"/>
      <c r="C17" s="438"/>
      <c r="D17" s="438"/>
    </row>
    <row r="18" spans="1:4" x14ac:dyDescent="0.25">
      <c r="A18" s="139" t="s">
        <v>56</v>
      </c>
      <c r="B18" s="139" t="s">
        <v>57</v>
      </c>
      <c r="C18" s="139" t="s">
        <v>58</v>
      </c>
      <c r="D18" s="139" t="s">
        <v>59</v>
      </c>
    </row>
    <row r="19" spans="1:4" hidden="1" outlineLevel="1" x14ac:dyDescent="0.25">
      <c r="A19" s="405" t="s">
        <v>55</v>
      </c>
      <c r="B19" s="86">
        <v>1</v>
      </c>
      <c r="C19" s="17">
        <f>(78.44*136.24)+28.5</f>
        <v>10715.1656</v>
      </c>
      <c r="D19" s="18">
        <f t="shared" ref="D19:D36" si="1">C19*1.12</f>
        <v>12000.985472000002</v>
      </c>
    </row>
    <row r="20" spans="1:4" hidden="1" outlineLevel="1" x14ac:dyDescent="0.25">
      <c r="A20" s="405"/>
      <c r="B20" s="86">
        <v>2</v>
      </c>
      <c r="C20" s="17">
        <v>8928.57</v>
      </c>
      <c r="D20" s="18">
        <f t="shared" si="1"/>
        <v>9999.9984000000004</v>
      </c>
    </row>
    <row r="21" spans="1:4" hidden="1" outlineLevel="1" x14ac:dyDescent="0.25">
      <c r="A21" s="405"/>
      <c r="B21" s="85">
        <v>3</v>
      </c>
      <c r="C21" s="17">
        <v>8125.39</v>
      </c>
      <c r="D21" s="18">
        <f t="shared" si="1"/>
        <v>9100.4368000000013</v>
      </c>
    </row>
    <row r="22" spans="1:4" hidden="1" outlineLevel="1" x14ac:dyDescent="0.25">
      <c r="A22" s="405"/>
      <c r="B22" s="85">
        <v>4</v>
      </c>
      <c r="C22" s="17">
        <v>3163.82</v>
      </c>
      <c r="D22" s="18">
        <f t="shared" si="1"/>
        <v>3543.4784000000004</v>
      </c>
    </row>
    <row r="23" spans="1:4" hidden="1" outlineLevel="1" x14ac:dyDescent="0.25">
      <c r="A23" s="405"/>
      <c r="B23" s="86">
        <v>5</v>
      </c>
      <c r="C23" s="17">
        <v>9379.4500000000007</v>
      </c>
      <c r="D23" s="18">
        <f t="shared" si="1"/>
        <v>10504.984000000002</v>
      </c>
    </row>
    <row r="24" spans="1:4" hidden="1" outlineLevel="1" x14ac:dyDescent="0.25">
      <c r="A24" s="405"/>
      <c r="B24" s="86">
        <v>6</v>
      </c>
      <c r="C24" s="17">
        <v>8483.2999999999993</v>
      </c>
      <c r="D24" s="17">
        <f t="shared" si="1"/>
        <v>9501.2960000000003</v>
      </c>
    </row>
    <row r="25" spans="1:4" hidden="1" outlineLevel="1" x14ac:dyDescent="0.25">
      <c r="A25" s="405"/>
      <c r="B25" s="85">
        <v>7</v>
      </c>
      <c r="C25" s="17">
        <v>10001.01</v>
      </c>
      <c r="D25" s="17">
        <f t="shared" si="1"/>
        <v>11201.131200000002</v>
      </c>
    </row>
    <row r="26" spans="1:4" hidden="1" outlineLevel="1" x14ac:dyDescent="0.25">
      <c r="A26" s="405"/>
      <c r="B26" s="85">
        <v>8</v>
      </c>
      <c r="C26" s="17">
        <v>10310.27</v>
      </c>
      <c r="D26" s="17">
        <f t="shared" si="1"/>
        <v>11547.502400000001</v>
      </c>
    </row>
    <row r="27" spans="1:4" hidden="1" outlineLevel="1" x14ac:dyDescent="0.25">
      <c r="A27" s="405"/>
      <c r="B27" s="86">
        <v>9</v>
      </c>
      <c r="C27" s="17">
        <v>2857.14</v>
      </c>
      <c r="D27" s="17">
        <f t="shared" si="1"/>
        <v>3199.9968000000003</v>
      </c>
    </row>
    <row r="28" spans="1:4" hidden="1" outlineLevel="1" x14ac:dyDescent="0.25">
      <c r="A28" s="405"/>
      <c r="B28" s="86">
        <v>10</v>
      </c>
      <c r="C28" s="17">
        <v>7072.18</v>
      </c>
      <c r="D28" s="17">
        <f t="shared" si="1"/>
        <v>7920.8416000000007</v>
      </c>
    </row>
    <row r="29" spans="1:4" hidden="1" outlineLevel="1" x14ac:dyDescent="0.25">
      <c r="A29" s="405"/>
      <c r="B29" s="85">
        <v>11</v>
      </c>
      <c r="C29" s="17">
        <v>8482.36</v>
      </c>
      <c r="D29" s="17">
        <f t="shared" si="1"/>
        <v>9500.2432000000008</v>
      </c>
    </row>
    <row r="30" spans="1:4" hidden="1" outlineLevel="1" x14ac:dyDescent="0.25">
      <c r="A30" s="405"/>
      <c r="B30" s="85">
        <v>12</v>
      </c>
      <c r="C30" s="17">
        <v>5292.18</v>
      </c>
      <c r="D30" s="17">
        <f t="shared" si="1"/>
        <v>5927.2416000000012</v>
      </c>
    </row>
    <row r="31" spans="1:4" hidden="1" outlineLevel="1" x14ac:dyDescent="0.25">
      <c r="A31" s="405"/>
      <c r="B31" s="86">
        <v>13</v>
      </c>
      <c r="C31" s="17">
        <v>12948.21</v>
      </c>
      <c r="D31" s="17">
        <f t="shared" si="1"/>
        <v>14501.995200000001</v>
      </c>
    </row>
    <row r="32" spans="1:4" hidden="1" outlineLevel="1" collapsed="1" x14ac:dyDescent="0.25">
      <c r="A32" s="405" t="s">
        <v>75</v>
      </c>
      <c r="B32" s="86">
        <v>14</v>
      </c>
      <c r="C32" s="17">
        <v>7948.21</v>
      </c>
      <c r="D32" s="17">
        <f t="shared" si="1"/>
        <v>8901.9952000000012</v>
      </c>
    </row>
    <row r="33" spans="1:4" hidden="1" outlineLevel="1" x14ac:dyDescent="0.25">
      <c r="A33" s="405"/>
      <c r="B33" s="85">
        <v>15</v>
      </c>
      <c r="C33" s="17">
        <v>6918.75</v>
      </c>
      <c r="D33" s="17">
        <f t="shared" si="1"/>
        <v>7749.0000000000009</v>
      </c>
    </row>
    <row r="34" spans="1:4" hidden="1" outlineLevel="1" x14ac:dyDescent="0.25">
      <c r="A34" s="405"/>
      <c r="B34" s="86">
        <v>16</v>
      </c>
      <c r="C34" s="17">
        <v>2857.14</v>
      </c>
      <c r="D34" s="17">
        <f t="shared" si="1"/>
        <v>3199.9968000000003</v>
      </c>
    </row>
    <row r="35" spans="1:4" hidden="1" outlineLevel="1" x14ac:dyDescent="0.25">
      <c r="A35" s="405"/>
      <c r="B35" s="85">
        <v>17</v>
      </c>
      <c r="C35" s="17">
        <v>8320.0499999999993</v>
      </c>
      <c r="D35" s="17">
        <f t="shared" si="1"/>
        <v>9318.4560000000001</v>
      </c>
    </row>
    <row r="36" spans="1:4" hidden="1" outlineLevel="1" x14ac:dyDescent="0.25">
      <c r="A36" s="405"/>
      <c r="B36" s="86">
        <v>18</v>
      </c>
      <c r="C36" s="17">
        <v>5715.21</v>
      </c>
      <c r="D36" s="17">
        <f t="shared" si="1"/>
        <v>6401.0352000000003</v>
      </c>
    </row>
    <row r="37" spans="1:4" hidden="1" outlineLevel="1" x14ac:dyDescent="0.25">
      <c r="A37" s="405"/>
      <c r="B37" s="85">
        <v>19</v>
      </c>
      <c r="C37" s="17">
        <v>7142.86</v>
      </c>
      <c r="D37" s="17">
        <f t="shared" ref="D37:D80" si="2">C37*1.12</f>
        <v>8000.0032000000001</v>
      </c>
    </row>
    <row r="38" spans="1:4" hidden="1" outlineLevel="1" x14ac:dyDescent="0.25">
      <c r="A38" s="405"/>
      <c r="B38" s="86">
        <v>20</v>
      </c>
      <c r="C38" s="17">
        <v>4464.29</v>
      </c>
      <c r="D38" s="17">
        <f t="shared" si="2"/>
        <v>5000.0048000000006</v>
      </c>
    </row>
    <row r="39" spans="1:4" hidden="1" outlineLevel="1" x14ac:dyDescent="0.25">
      <c r="A39" s="405"/>
      <c r="B39" s="85">
        <v>21</v>
      </c>
      <c r="C39" s="17">
        <v>3125</v>
      </c>
      <c r="D39" s="17">
        <f t="shared" si="2"/>
        <v>3500.0000000000005</v>
      </c>
    </row>
    <row r="40" spans="1:4" hidden="1" outlineLevel="1" x14ac:dyDescent="0.25">
      <c r="A40" s="405"/>
      <c r="B40" s="86">
        <v>22</v>
      </c>
      <c r="C40" s="17">
        <v>8393.7000000000007</v>
      </c>
      <c r="D40" s="17">
        <f t="shared" si="2"/>
        <v>9400.9440000000013</v>
      </c>
    </row>
    <row r="41" spans="1:4" hidden="1" outlineLevel="1" x14ac:dyDescent="0.25">
      <c r="A41" s="405"/>
      <c r="B41" s="85">
        <v>23</v>
      </c>
      <c r="C41" s="17">
        <v>5361.59</v>
      </c>
      <c r="D41" s="17">
        <f t="shared" si="2"/>
        <v>6004.9808000000012</v>
      </c>
    </row>
    <row r="42" spans="1:4" hidden="1" outlineLevel="1" x14ac:dyDescent="0.25">
      <c r="A42" s="405"/>
      <c r="B42" s="86">
        <v>24</v>
      </c>
      <c r="C42" s="17">
        <v>4464.7299999999996</v>
      </c>
      <c r="D42" s="17">
        <f t="shared" si="2"/>
        <v>5000.4975999999997</v>
      </c>
    </row>
    <row r="43" spans="1:4" hidden="1" outlineLevel="1" x14ac:dyDescent="0.25">
      <c r="A43" s="405"/>
      <c r="B43" s="85">
        <v>25</v>
      </c>
      <c r="C43" s="17">
        <v>6344.48</v>
      </c>
      <c r="D43" s="17">
        <f t="shared" si="2"/>
        <v>7105.8176000000003</v>
      </c>
    </row>
    <row r="44" spans="1:4" hidden="1" outlineLevel="1" x14ac:dyDescent="0.25">
      <c r="A44" s="405"/>
      <c r="B44" s="86">
        <v>26</v>
      </c>
      <c r="C44" s="17">
        <v>6230.36</v>
      </c>
      <c r="D44" s="17">
        <f t="shared" si="2"/>
        <v>6978.0032000000001</v>
      </c>
    </row>
    <row r="45" spans="1:4" hidden="1" outlineLevel="1" x14ac:dyDescent="0.25">
      <c r="A45" s="405"/>
      <c r="B45" s="85">
        <v>27</v>
      </c>
      <c r="C45" s="17">
        <v>9063.73</v>
      </c>
      <c r="D45" s="17">
        <f t="shared" si="2"/>
        <v>10151.3776</v>
      </c>
    </row>
    <row r="46" spans="1:4" hidden="1" outlineLevel="1" x14ac:dyDescent="0.25">
      <c r="A46" s="405"/>
      <c r="B46" s="86">
        <v>28</v>
      </c>
      <c r="C46" s="17">
        <v>5893.45</v>
      </c>
      <c r="D46" s="17">
        <f t="shared" si="2"/>
        <v>6600.6640000000007</v>
      </c>
    </row>
    <row r="47" spans="1:4" hidden="1" outlineLevel="1" x14ac:dyDescent="0.25">
      <c r="A47" s="405" t="s">
        <v>64</v>
      </c>
      <c r="B47" s="85">
        <v>29</v>
      </c>
      <c r="C47" s="17">
        <v>7589.39</v>
      </c>
      <c r="D47" s="17">
        <f t="shared" si="2"/>
        <v>8500.1168000000016</v>
      </c>
    </row>
    <row r="48" spans="1:4" hidden="1" outlineLevel="1" x14ac:dyDescent="0.25">
      <c r="A48" s="405"/>
      <c r="B48" s="85">
        <v>30</v>
      </c>
      <c r="C48" s="17">
        <v>9723.34</v>
      </c>
      <c r="D48" s="17">
        <f t="shared" si="2"/>
        <v>10890.140800000001</v>
      </c>
    </row>
    <row r="49" spans="1:4" hidden="1" outlineLevel="1" x14ac:dyDescent="0.25">
      <c r="A49" s="405"/>
      <c r="B49" s="86">
        <v>31</v>
      </c>
      <c r="C49" s="17">
        <v>3125</v>
      </c>
      <c r="D49" s="17">
        <f t="shared" si="2"/>
        <v>3500.0000000000005</v>
      </c>
    </row>
    <row r="50" spans="1:4" hidden="1" outlineLevel="1" x14ac:dyDescent="0.25">
      <c r="A50" s="405"/>
      <c r="B50" s="85">
        <v>32</v>
      </c>
      <c r="C50" s="17">
        <v>3571.43</v>
      </c>
      <c r="D50" s="17">
        <f t="shared" si="2"/>
        <v>4000.0016000000001</v>
      </c>
    </row>
    <row r="51" spans="1:4" hidden="1" outlineLevel="1" x14ac:dyDescent="0.25">
      <c r="A51" s="405"/>
      <c r="B51" s="85">
        <v>33</v>
      </c>
      <c r="C51" s="17">
        <v>10268.23</v>
      </c>
      <c r="D51" s="17">
        <f t="shared" si="2"/>
        <v>11500.417600000001</v>
      </c>
    </row>
    <row r="52" spans="1:4" hidden="1" outlineLevel="1" x14ac:dyDescent="0.25">
      <c r="A52" s="405"/>
      <c r="B52" s="86">
        <v>34</v>
      </c>
      <c r="C52" s="17">
        <v>5937.77</v>
      </c>
      <c r="D52" s="17">
        <f t="shared" si="2"/>
        <v>6650.3024000000014</v>
      </c>
    </row>
    <row r="53" spans="1:4" hidden="1" outlineLevel="1" x14ac:dyDescent="0.25">
      <c r="A53" s="405"/>
      <c r="B53" s="85">
        <v>35</v>
      </c>
      <c r="C53" s="17">
        <v>6991.05</v>
      </c>
      <c r="D53" s="17">
        <f t="shared" si="2"/>
        <v>7829.9760000000006</v>
      </c>
    </row>
    <row r="54" spans="1:4" hidden="1" outlineLevel="1" x14ac:dyDescent="0.25">
      <c r="A54" s="405"/>
      <c r="B54" s="85">
        <v>36</v>
      </c>
      <c r="C54" s="17">
        <v>4464.29</v>
      </c>
      <c r="D54" s="17">
        <f t="shared" si="2"/>
        <v>5000.0048000000006</v>
      </c>
    </row>
    <row r="55" spans="1:4" hidden="1" outlineLevel="1" x14ac:dyDescent="0.25">
      <c r="A55" s="405"/>
      <c r="B55" s="86">
        <v>37</v>
      </c>
      <c r="C55" s="17">
        <v>6812.46</v>
      </c>
      <c r="D55" s="17">
        <f t="shared" si="2"/>
        <v>7629.9552000000003</v>
      </c>
    </row>
    <row r="56" spans="1:4" hidden="1" outlineLevel="1" x14ac:dyDescent="0.25">
      <c r="A56" s="405"/>
      <c r="B56" s="85">
        <v>38</v>
      </c>
      <c r="C56" s="17">
        <v>10176.98</v>
      </c>
      <c r="D56" s="17">
        <f t="shared" si="2"/>
        <v>11398.2176</v>
      </c>
    </row>
    <row r="57" spans="1:4" hidden="1" outlineLevel="1" x14ac:dyDescent="0.25">
      <c r="A57" s="405"/>
      <c r="B57" s="85">
        <v>39</v>
      </c>
      <c r="C57" s="17">
        <v>6882.14</v>
      </c>
      <c r="D57" s="17">
        <f t="shared" si="2"/>
        <v>7707.9968000000008</v>
      </c>
    </row>
    <row r="58" spans="1:4" hidden="1" outlineLevel="1" x14ac:dyDescent="0.25">
      <c r="A58" s="405"/>
      <c r="B58" s="86">
        <v>40</v>
      </c>
      <c r="C58" s="17">
        <v>10715.36</v>
      </c>
      <c r="D58" s="17">
        <f t="shared" si="2"/>
        <v>12001.203200000002</v>
      </c>
    </row>
    <row r="59" spans="1:4" hidden="1" outlineLevel="1" x14ac:dyDescent="0.25">
      <c r="A59" s="405"/>
      <c r="B59" s="85">
        <v>41</v>
      </c>
      <c r="C59" s="17">
        <v>5983.39</v>
      </c>
      <c r="D59" s="17">
        <f t="shared" si="2"/>
        <v>6701.3968000000013</v>
      </c>
    </row>
    <row r="60" spans="1:4" hidden="1" outlineLevel="1" x14ac:dyDescent="0.25">
      <c r="A60" s="405"/>
      <c r="B60" s="85">
        <v>42</v>
      </c>
      <c r="C60" s="17">
        <v>6696.45</v>
      </c>
      <c r="D60" s="17">
        <f t="shared" si="2"/>
        <v>7500.0240000000003</v>
      </c>
    </row>
    <row r="61" spans="1:4" hidden="1" outlineLevel="1" collapsed="1" x14ac:dyDescent="0.25">
      <c r="A61" s="405" t="s">
        <v>65</v>
      </c>
      <c r="B61" s="86">
        <v>43</v>
      </c>
      <c r="C61" s="17">
        <v>6559.57</v>
      </c>
      <c r="D61" s="17">
        <f t="shared" si="2"/>
        <v>7346.7184000000007</v>
      </c>
    </row>
    <row r="62" spans="1:4" hidden="1" outlineLevel="1" x14ac:dyDescent="0.25">
      <c r="A62" s="405"/>
      <c r="B62" s="85">
        <v>44</v>
      </c>
      <c r="C62" s="17">
        <v>5392.87</v>
      </c>
      <c r="D62" s="17">
        <f t="shared" si="2"/>
        <v>6040.0144</v>
      </c>
    </row>
    <row r="63" spans="1:4" hidden="1" outlineLevel="1" x14ac:dyDescent="0.25">
      <c r="A63" s="405"/>
      <c r="B63" s="85">
        <v>45</v>
      </c>
      <c r="C63" s="17">
        <v>8929.4599999999991</v>
      </c>
      <c r="D63" s="17">
        <f t="shared" si="2"/>
        <v>10000.995199999999</v>
      </c>
    </row>
    <row r="64" spans="1:4" hidden="1" outlineLevel="1" x14ac:dyDescent="0.25">
      <c r="A64" s="405"/>
      <c r="B64" s="86">
        <v>46</v>
      </c>
      <c r="C64" s="17">
        <v>5830.87</v>
      </c>
      <c r="D64" s="17">
        <f t="shared" si="2"/>
        <v>6530.5744000000004</v>
      </c>
    </row>
    <row r="65" spans="1:4" hidden="1" outlineLevel="1" x14ac:dyDescent="0.25">
      <c r="A65" s="405"/>
      <c r="B65" s="86">
        <v>47</v>
      </c>
      <c r="C65" s="17">
        <v>4699.37</v>
      </c>
      <c r="D65" s="17">
        <f t="shared" si="2"/>
        <v>5263.2944000000007</v>
      </c>
    </row>
    <row r="66" spans="1:4" hidden="1" outlineLevel="1" x14ac:dyDescent="0.25">
      <c r="A66" s="405"/>
      <c r="B66" s="85">
        <v>48</v>
      </c>
      <c r="C66" s="17">
        <v>8929.4599999999991</v>
      </c>
      <c r="D66" s="17">
        <f t="shared" si="2"/>
        <v>10000.995199999999</v>
      </c>
    </row>
    <row r="67" spans="1:4" hidden="1" outlineLevel="1" x14ac:dyDescent="0.25">
      <c r="A67" s="405"/>
      <c r="B67" s="85">
        <v>49</v>
      </c>
      <c r="C67" s="17">
        <v>8750.8700000000008</v>
      </c>
      <c r="D67" s="17">
        <f t="shared" si="2"/>
        <v>9800.974400000001</v>
      </c>
    </row>
    <row r="68" spans="1:4" hidden="1" outlineLevel="1" x14ac:dyDescent="0.25">
      <c r="A68" s="405"/>
      <c r="B68" s="86">
        <v>50</v>
      </c>
      <c r="C68" s="17">
        <v>9553.8700000000008</v>
      </c>
      <c r="D68" s="17">
        <f t="shared" si="2"/>
        <v>10700.334400000002</v>
      </c>
    </row>
    <row r="69" spans="1:4" hidden="1" outlineLevel="1" x14ac:dyDescent="0.25">
      <c r="A69" s="405"/>
      <c r="B69" s="86">
        <v>51</v>
      </c>
      <c r="C69" s="17">
        <v>6250</v>
      </c>
      <c r="D69" s="17">
        <f t="shared" si="2"/>
        <v>7000.0000000000009</v>
      </c>
    </row>
    <row r="70" spans="1:4" hidden="1" outlineLevel="1" x14ac:dyDescent="0.25">
      <c r="A70" s="405"/>
      <c r="B70" s="85">
        <v>52</v>
      </c>
      <c r="C70" s="17">
        <v>7323.46</v>
      </c>
      <c r="D70" s="17">
        <f t="shared" si="2"/>
        <v>8202.2752</v>
      </c>
    </row>
    <row r="71" spans="1:4" hidden="1" outlineLevel="1" x14ac:dyDescent="0.25">
      <c r="A71" s="405"/>
      <c r="B71" s="85">
        <v>53</v>
      </c>
      <c r="C71" s="17">
        <v>10001</v>
      </c>
      <c r="D71" s="17">
        <f t="shared" si="2"/>
        <v>11201.12</v>
      </c>
    </row>
    <row r="72" spans="1:4" hidden="1" outlineLevel="1" x14ac:dyDescent="0.25">
      <c r="A72" s="405"/>
      <c r="B72" s="86">
        <v>54</v>
      </c>
      <c r="C72" s="17">
        <v>7197.02</v>
      </c>
      <c r="D72" s="17">
        <f t="shared" si="2"/>
        <v>8060.6624000000011</v>
      </c>
    </row>
    <row r="73" spans="1:4" hidden="1" outlineLevel="1" x14ac:dyDescent="0.25">
      <c r="A73" s="405"/>
      <c r="B73" s="86">
        <v>55</v>
      </c>
      <c r="C73" s="17">
        <v>9363.3700000000008</v>
      </c>
      <c r="D73" s="17">
        <f t="shared" si="2"/>
        <v>10486.974400000003</v>
      </c>
    </row>
    <row r="74" spans="1:4" hidden="1" outlineLevel="1" x14ac:dyDescent="0.25">
      <c r="A74" s="405"/>
      <c r="B74" s="85">
        <v>56</v>
      </c>
      <c r="C74" s="17">
        <v>10321.68</v>
      </c>
      <c r="D74" s="17">
        <f t="shared" si="2"/>
        <v>11560.281600000002</v>
      </c>
    </row>
    <row r="75" spans="1:4" hidden="1" outlineLevel="1" x14ac:dyDescent="0.25">
      <c r="A75" s="405"/>
      <c r="B75" s="86">
        <v>57</v>
      </c>
      <c r="C75" s="17">
        <v>7589.39</v>
      </c>
      <c r="D75" s="17">
        <f t="shared" si="2"/>
        <v>8500.1168000000016</v>
      </c>
    </row>
    <row r="76" spans="1:4" hidden="1" outlineLevel="1" x14ac:dyDescent="0.25">
      <c r="A76" s="405"/>
      <c r="B76" s="86">
        <v>58</v>
      </c>
      <c r="C76" s="17">
        <v>6871.12</v>
      </c>
      <c r="D76" s="17">
        <f t="shared" si="2"/>
        <v>7695.6544000000004</v>
      </c>
    </row>
    <row r="77" spans="1:4" hidden="1" outlineLevel="1" x14ac:dyDescent="0.25">
      <c r="A77" s="405"/>
      <c r="B77" s="85">
        <v>59</v>
      </c>
      <c r="C77" s="17">
        <v>7410.8</v>
      </c>
      <c r="D77" s="17">
        <f t="shared" si="2"/>
        <v>8300.0960000000014</v>
      </c>
    </row>
    <row r="78" spans="1:4" hidden="1" outlineLevel="1" x14ac:dyDescent="0.25">
      <c r="A78" s="405"/>
      <c r="B78" s="86">
        <v>60</v>
      </c>
      <c r="C78" s="17">
        <v>8662.23</v>
      </c>
      <c r="D78" s="17">
        <f t="shared" si="2"/>
        <v>9701.6976000000013</v>
      </c>
    </row>
    <row r="79" spans="1:4" hidden="1" outlineLevel="1" x14ac:dyDescent="0.25">
      <c r="A79" s="405"/>
      <c r="B79" s="86">
        <v>61</v>
      </c>
      <c r="C79" s="17">
        <v>3082.95</v>
      </c>
      <c r="D79" s="17">
        <f t="shared" si="2"/>
        <v>3452.904</v>
      </c>
    </row>
    <row r="80" spans="1:4" hidden="1" outlineLevel="1" x14ac:dyDescent="0.25">
      <c r="A80" s="405"/>
      <c r="B80" s="85">
        <v>62</v>
      </c>
      <c r="C80" s="17">
        <v>5090.45</v>
      </c>
      <c r="D80" s="17">
        <f t="shared" si="2"/>
        <v>5701.3040000000001</v>
      </c>
    </row>
    <row r="81" spans="1:4" hidden="1" outlineLevel="1" collapsed="1" x14ac:dyDescent="0.25">
      <c r="A81" s="405" t="s">
        <v>66</v>
      </c>
      <c r="B81" s="58">
        <v>63</v>
      </c>
      <c r="C81" s="17">
        <v>8393.7000000000007</v>
      </c>
      <c r="D81" s="59">
        <f>C81*1.12</f>
        <v>9400.9440000000013</v>
      </c>
    </row>
    <row r="82" spans="1:4" hidden="1" outlineLevel="1" x14ac:dyDescent="0.25">
      <c r="A82" s="405"/>
      <c r="B82" s="58">
        <v>64</v>
      </c>
      <c r="C82" s="17">
        <v>6537.41</v>
      </c>
      <c r="D82" s="59">
        <f t="shared" ref="D82:D116" si="3">C82*1.12</f>
        <v>7321.8992000000007</v>
      </c>
    </row>
    <row r="83" spans="1:4" hidden="1" outlineLevel="1" x14ac:dyDescent="0.25">
      <c r="A83" s="405"/>
      <c r="B83" s="58">
        <v>65</v>
      </c>
      <c r="C83" s="17">
        <v>6250</v>
      </c>
      <c r="D83" s="59">
        <f t="shared" si="3"/>
        <v>7000.0000000000009</v>
      </c>
    </row>
    <row r="84" spans="1:4" hidden="1" outlineLevel="1" x14ac:dyDescent="0.25">
      <c r="A84" s="405"/>
      <c r="B84" s="58">
        <v>66</v>
      </c>
      <c r="C84" s="17">
        <v>5178.57</v>
      </c>
      <c r="D84" s="59">
        <f t="shared" si="3"/>
        <v>5799.9984000000004</v>
      </c>
    </row>
    <row r="85" spans="1:4" hidden="1" outlineLevel="1" x14ac:dyDescent="0.25">
      <c r="A85" s="405"/>
      <c r="B85" s="58">
        <v>67</v>
      </c>
      <c r="C85" s="17">
        <v>4464.29</v>
      </c>
      <c r="D85" s="59">
        <f t="shared" si="3"/>
        <v>5000.0048000000006</v>
      </c>
    </row>
    <row r="86" spans="1:4" hidden="1" outlineLevel="1" x14ac:dyDescent="0.25">
      <c r="A86" s="405"/>
      <c r="B86" s="58">
        <v>68</v>
      </c>
      <c r="C86" s="17">
        <v>4464.29</v>
      </c>
      <c r="D86" s="59">
        <f t="shared" si="3"/>
        <v>5000.0048000000006</v>
      </c>
    </row>
    <row r="87" spans="1:4" hidden="1" outlineLevel="1" x14ac:dyDescent="0.25">
      <c r="A87" s="405"/>
      <c r="B87" s="58">
        <v>69</v>
      </c>
      <c r="C87" s="17">
        <v>10087.86</v>
      </c>
      <c r="D87" s="59">
        <f t="shared" si="3"/>
        <v>11298.403200000002</v>
      </c>
    </row>
    <row r="88" spans="1:4" hidden="1" outlineLevel="1" x14ac:dyDescent="0.25">
      <c r="A88" s="405"/>
      <c r="B88" s="58">
        <v>70</v>
      </c>
      <c r="C88" s="17">
        <v>9464.61</v>
      </c>
      <c r="D88" s="59">
        <f t="shared" si="3"/>
        <v>10600.363200000002</v>
      </c>
    </row>
    <row r="89" spans="1:4" hidden="1" outlineLevel="1" x14ac:dyDescent="0.25">
      <c r="A89" s="405"/>
      <c r="B89" s="58">
        <v>71</v>
      </c>
      <c r="C89" s="17">
        <v>8928.64</v>
      </c>
      <c r="D89" s="59">
        <f t="shared" si="3"/>
        <v>10000.076800000001</v>
      </c>
    </row>
    <row r="90" spans="1:4" hidden="1" outlineLevel="1" collapsed="1" x14ac:dyDescent="0.25">
      <c r="A90" s="405" t="s">
        <v>67</v>
      </c>
      <c r="B90" s="58">
        <v>72</v>
      </c>
      <c r="C90" s="17">
        <v>7857.34</v>
      </c>
      <c r="D90" s="59">
        <f t="shared" si="3"/>
        <v>8800.220800000001</v>
      </c>
    </row>
    <row r="91" spans="1:4" hidden="1" outlineLevel="1" x14ac:dyDescent="0.25">
      <c r="A91" s="405"/>
      <c r="B91" s="58">
        <v>73</v>
      </c>
      <c r="C91" s="17">
        <v>8393.59</v>
      </c>
      <c r="D91" s="59">
        <f t="shared" si="3"/>
        <v>9400.8208000000013</v>
      </c>
    </row>
    <row r="92" spans="1:4" hidden="1" outlineLevel="1" x14ac:dyDescent="0.25">
      <c r="A92" s="405"/>
      <c r="B92" s="58">
        <v>74</v>
      </c>
      <c r="C92" s="17">
        <v>10001.06</v>
      </c>
      <c r="D92" s="59">
        <f t="shared" si="3"/>
        <v>11201.1872</v>
      </c>
    </row>
    <row r="93" spans="1:4" hidden="1" outlineLevel="1" x14ac:dyDescent="0.25">
      <c r="A93" s="405"/>
      <c r="B93" s="58">
        <v>75</v>
      </c>
      <c r="C93" s="17">
        <v>6267.74</v>
      </c>
      <c r="D93" s="59">
        <f t="shared" si="3"/>
        <v>7019.8688000000002</v>
      </c>
    </row>
    <row r="94" spans="1:4" hidden="1" outlineLevel="1" x14ac:dyDescent="0.25">
      <c r="A94" s="405"/>
      <c r="B94" s="58">
        <v>76</v>
      </c>
      <c r="C94" s="17">
        <v>12640.46</v>
      </c>
      <c r="D94" s="59">
        <f t="shared" si="3"/>
        <v>14157.315200000001</v>
      </c>
    </row>
    <row r="95" spans="1:4" hidden="1" outlineLevel="1" x14ac:dyDescent="0.25">
      <c r="A95" s="405"/>
      <c r="B95" s="58">
        <v>77</v>
      </c>
      <c r="C95" s="17">
        <v>6161.77</v>
      </c>
      <c r="D95" s="59">
        <f t="shared" si="3"/>
        <v>6901.1824000000015</v>
      </c>
    </row>
    <row r="96" spans="1:4" hidden="1" outlineLevel="1" x14ac:dyDescent="0.25">
      <c r="A96" s="405"/>
      <c r="B96" s="58">
        <v>78</v>
      </c>
      <c r="C96" s="17">
        <v>4867.1099999999997</v>
      </c>
      <c r="D96" s="59">
        <f t="shared" si="3"/>
        <v>5451.1632</v>
      </c>
    </row>
    <row r="97" spans="1:4" hidden="1" outlineLevel="1" x14ac:dyDescent="0.25">
      <c r="A97" s="405"/>
      <c r="B97" s="58">
        <v>79</v>
      </c>
      <c r="C97" s="17">
        <v>7661.99</v>
      </c>
      <c r="D97" s="59">
        <f t="shared" si="3"/>
        <v>8581.4287999999997</v>
      </c>
    </row>
    <row r="98" spans="1:4" hidden="1" outlineLevel="1" x14ac:dyDescent="0.25">
      <c r="A98" s="405"/>
      <c r="B98" s="58">
        <v>80</v>
      </c>
      <c r="C98" s="17">
        <v>9464.81</v>
      </c>
      <c r="D98" s="59">
        <f t="shared" si="3"/>
        <v>10600.5872</v>
      </c>
    </row>
    <row r="99" spans="1:4" hidden="1" outlineLevel="1" x14ac:dyDescent="0.25">
      <c r="A99" s="405"/>
      <c r="B99" s="58">
        <v>81</v>
      </c>
      <c r="C99" s="17">
        <v>6246.04</v>
      </c>
      <c r="D99" s="59">
        <f t="shared" si="3"/>
        <v>6995.564800000001</v>
      </c>
    </row>
    <row r="100" spans="1:4" hidden="1" outlineLevel="1" x14ac:dyDescent="0.25">
      <c r="A100" s="405"/>
      <c r="B100" s="58">
        <v>82</v>
      </c>
      <c r="C100" s="20">
        <v>10167.040000000001</v>
      </c>
      <c r="D100" s="59">
        <f t="shared" si="3"/>
        <v>11387.084800000002</v>
      </c>
    </row>
    <row r="101" spans="1:4" hidden="1" outlineLevel="1" x14ac:dyDescent="0.25">
      <c r="A101" s="405"/>
      <c r="B101" s="58">
        <v>83</v>
      </c>
      <c r="C101" s="20">
        <v>9464.81</v>
      </c>
      <c r="D101" s="59">
        <f t="shared" si="3"/>
        <v>10600.5872</v>
      </c>
    </row>
    <row r="102" spans="1:4" hidden="1" outlineLevel="1" x14ac:dyDescent="0.25">
      <c r="A102" s="405"/>
      <c r="B102" s="58">
        <v>84</v>
      </c>
      <c r="C102" s="20">
        <v>6696.74</v>
      </c>
      <c r="D102" s="59">
        <f t="shared" si="3"/>
        <v>7500.3488000000007</v>
      </c>
    </row>
    <row r="103" spans="1:4" hidden="1" outlineLevel="1" x14ac:dyDescent="0.25">
      <c r="A103" s="405"/>
      <c r="B103" s="58">
        <v>85</v>
      </c>
      <c r="C103" s="20">
        <v>6308.6</v>
      </c>
      <c r="D103" s="59">
        <f t="shared" si="3"/>
        <v>7065.6320000000014</v>
      </c>
    </row>
    <row r="104" spans="1:4" hidden="1" outlineLevel="1" collapsed="1" x14ac:dyDescent="0.25">
      <c r="A104" s="405" t="s">
        <v>68</v>
      </c>
      <c r="B104" s="58">
        <v>86</v>
      </c>
      <c r="C104" s="66">
        <v>8928.57</v>
      </c>
      <c r="D104" s="59">
        <f t="shared" si="3"/>
        <v>9999.9984000000004</v>
      </c>
    </row>
    <row r="105" spans="1:4" hidden="1" outlineLevel="1" x14ac:dyDescent="0.25">
      <c r="A105" s="405"/>
      <c r="B105" s="58">
        <v>87</v>
      </c>
      <c r="C105" s="66">
        <v>6072.39</v>
      </c>
      <c r="D105" s="59">
        <f t="shared" si="3"/>
        <v>6801.0768000000007</v>
      </c>
    </row>
    <row r="106" spans="1:4" hidden="1" outlineLevel="1" x14ac:dyDescent="0.25">
      <c r="A106" s="405"/>
      <c r="B106" s="58">
        <v>88</v>
      </c>
      <c r="C106" s="66">
        <v>6251.14</v>
      </c>
      <c r="D106" s="59">
        <f t="shared" si="3"/>
        <v>7001.2768000000015</v>
      </c>
    </row>
    <row r="107" spans="1:4" hidden="1" outlineLevel="1" x14ac:dyDescent="0.25">
      <c r="A107" s="405"/>
      <c r="B107" s="58">
        <v>89</v>
      </c>
      <c r="C107" s="66">
        <v>6964.87</v>
      </c>
      <c r="D107" s="59">
        <f t="shared" si="3"/>
        <v>7800.6544000000004</v>
      </c>
    </row>
    <row r="108" spans="1:4" hidden="1" outlineLevel="1" x14ac:dyDescent="0.25">
      <c r="A108" s="405"/>
      <c r="B108" s="58">
        <v>90</v>
      </c>
      <c r="C108" s="66">
        <v>5803.57</v>
      </c>
      <c r="D108" s="59">
        <f t="shared" si="3"/>
        <v>6499.9984000000004</v>
      </c>
    </row>
    <row r="109" spans="1:4" hidden="1" outlineLevel="1" x14ac:dyDescent="0.25">
      <c r="A109" s="405"/>
      <c r="B109" s="58">
        <v>91</v>
      </c>
      <c r="C109" s="66">
        <v>4644.95</v>
      </c>
      <c r="D109" s="59">
        <f t="shared" si="3"/>
        <v>5202.3440000000001</v>
      </c>
    </row>
    <row r="110" spans="1:4" hidden="1" outlineLevel="1" x14ac:dyDescent="0.25">
      <c r="A110" s="405"/>
      <c r="B110" s="58">
        <v>92</v>
      </c>
      <c r="C110" s="66">
        <v>8214.64</v>
      </c>
      <c r="D110" s="59">
        <f t="shared" si="3"/>
        <v>9200.3968000000004</v>
      </c>
    </row>
    <row r="111" spans="1:4" hidden="1" outlineLevel="1" x14ac:dyDescent="0.25">
      <c r="A111" s="405"/>
      <c r="B111" s="58">
        <v>93</v>
      </c>
      <c r="C111" s="66">
        <v>8035.71</v>
      </c>
      <c r="D111" s="59">
        <f t="shared" si="3"/>
        <v>8999.9952000000012</v>
      </c>
    </row>
    <row r="112" spans="1:4" hidden="1" outlineLevel="1" x14ac:dyDescent="0.25">
      <c r="A112" s="405"/>
      <c r="B112" s="58">
        <v>94</v>
      </c>
      <c r="C112" s="66">
        <v>7723.21</v>
      </c>
      <c r="D112" s="59">
        <f t="shared" si="3"/>
        <v>8649.9952000000012</v>
      </c>
    </row>
    <row r="113" spans="1:4" hidden="1" outlineLevel="1" x14ac:dyDescent="0.25">
      <c r="A113" s="405"/>
      <c r="B113" s="58">
        <v>95</v>
      </c>
      <c r="C113" s="66">
        <v>7186.61</v>
      </c>
      <c r="D113" s="59">
        <f t="shared" si="3"/>
        <v>8049.0032000000001</v>
      </c>
    </row>
    <row r="114" spans="1:4" hidden="1" outlineLevel="1" x14ac:dyDescent="0.25">
      <c r="A114" s="405"/>
      <c r="B114" s="58">
        <v>96</v>
      </c>
      <c r="C114" s="66">
        <v>10267.91</v>
      </c>
      <c r="D114" s="59">
        <f t="shared" si="3"/>
        <v>11500.059200000002</v>
      </c>
    </row>
    <row r="115" spans="1:4" hidden="1" outlineLevel="1" collapsed="1" x14ac:dyDescent="0.25">
      <c r="A115" s="405" t="s">
        <v>69</v>
      </c>
      <c r="B115" s="58">
        <v>97</v>
      </c>
      <c r="C115" s="66">
        <v>4464.29</v>
      </c>
      <c r="D115" s="59">
        <f t="shared" si="3"/>
        <v>5000.0048000000006</v>
      </c>
    </row>
    <row r="116" spans="1:4" hidden="1" outlineLevel="1" x14ac:dyDescent="0.25">
      <c r="A116" s="405"/>
      <c r="B116" s="58">
        <v>98</v>
      </c>
      <c r="C116" s="66">
        <v>8214.84</v>
      </c>
      <c r="D116" s="59">
        <f t="shared" si="3"/>
        <v>9200.6208000000006</v>
      </c>
    </row>
    <row r="117" spans="1:4" hidden="1" outlineLevel="1" x14ac:dyDescent="0.25">
      <c r="A117" s="405"/>
      <c r="B117" s="58">
        <v>99</v>
      </c>
      <c r="C117" s="66">
        <v>8928.56</v>
      </c>
      <c r="D117" s="59">
        <f t="shared" ref="D117:D128" si="4">C117*1.12</f>
        <v>9999.9871999999996</v>
      </c>
    </row>
    <row r="118" spans="1:4" hidden="1" outlineLevel="1" x14ac:dyDescent="0.25">
      <c r="A118" s="405"/>
      <c r="B118" s="58">
        <v>100</v>
      </c>
      <c r="C118" s="66">
        <v>9798.0499999999993</v>
      </c>
      <c r="D118" s="59">
        <f t="shared" si="4"/>
        <v>10973.816000000001</v>
      </c>
    </row>
    <row r="119" spans="1:4" hidden="1" outlineLevel="1" x14ac:dyDescent="0.25">
      <c r="A119" s="405"/>
      <c r="B119" s="58">
        <v>101</v>
      </c>
      <c r="C119" s="66">
        <v>9017.86</v>
      </c>
      <c r="D119" s="59">
        <f>C119*1.12</f>
        <v>10100.003200000001</v>
      </c>
    </row>
    <row r="120" spans="1:4" hidden="1" outlineLevel="1" collapsed="1" x14ac:dyDescent="0.25">
      <c r="A120" s="405" t="s">
        <v>70</v>
      </c>
      <c r="B120" s="58">
        <v>102</v>
      </c>
      <c r="C120" s="66">
        <v>8303.57</v>
      </c>
      <c r="D120" s="59">
        <f t="shared" si="4"/>
        <v>9299.9984000000004</v>
      </c>
    </row>
    <row r="121" spans="1:4" hidden="1" outlineLevel="1" x14ac:dyDescent="0.25">
      <c r="A121" s="405"/>
      <c r="B121" s="58">
        <v>103</v>
      </c>
      <c r="C121" s="66">
        <v>5699.11</v>
      </c>
      <c r="D121" s="59">
        <f t="shared" si="4"/>
        <v>6383.0032000000001</v>
      </c>
    </row>
    <row r="122" spans="1:4" hidden="1" outlineLevel="1" x14ac:dyDescent="0.25">
      <c r="A122" s="405"/>
      <c r="B122" s="58">
        <v>104</v>
      </c>
      <c r="C122" s="66">
        <v>10001.06</v>
      </c>
      <c r="D122" s="59">
        <f t="shared" si="4"/>
        <v>11201.1872</v>
      </c>
    </row>
    <row r="123" spans="1:4" hidden="1" outlineLevel="1" x14ac:dyDescent="0.25">
      <c r="A123" s="405"/>
      <c r="B123" s="58">
        <v>105</v>
      </c>
      <c r="C123" s="66">
        <v>9108.59</v>
      </c>
      <c r="D123" s="59">
        <f t="shared" si="4"/>
        <v>10201.620800000001</v>
      </c>
    </row>
    <row r="124" spans="1:4" hidden="1" outlineLevel="1" x14ac:dyDescent="0.25">
      <c r="A124" s="405"/>
      <c r="B124" s="58">
        <v>106</v>
      </c>
      <c r="C124" s="66">
        <v>9995.5400000000009</v>
      </c>
      <c r="D124" s="59">
        <f t="shared" si="4"/>
        <v>11195.004800000002</v>
      </c>
    </row>
    <row r="125" spans="1:4" hidden="1" outlineLevel="1" collapsed="1" x14ac:dyDescent="0.25">
      <c r="A125" s="87" t="s">
        <v>71</v>
      </c>
      <c r="B125" s="58">
        <v>107</v>
      </c>
      <c r="C125" s="66">
        <v>7233.17</v>
      </c>
      <c r="D125" s="59">
        <f t="shared" si="4"/>
        <v>8101.1504000000004</v>
      </c>
    </row>
    <row r="126" spans="1:4" hidden="1" outlineLevel="1" collapsed="1" x14ac:dyDescent="0.25">
      <c r="A126" s="405" t="s">
        <v>72</v>
      </c>
      <c r="B126" s="58">
        <v>108</v>
      </c>
      <c r="C126" s="66">
        <v>7947.81</v>
      </c>
      <c r="D126" s="59">
        <f t="shared" si="4"/>
        <v>8901.5472000000009</v>
      </c>
    </row>
    <row r="127" spans="1:4" hidden="1" outlineLevel="1" x14ac:dyDescent="0.25">
      <c r="A127" s="405"/>
      <c r="B127" s="58">
        <v>109</v>
      </c>
      <c r="C127" s="66">
        <v>8480.36</v>
      </c>
      <c r="D127" s="59">
        <f t="shared" si="4"/>
        <v>9498.003200000001</v>
      </c>
    </row>
    <row r="128" spans="1:4" collapsed="1" x14ac:dyDescent="0.25">
      <c r="A128" s="87" t="s">
        <v>73</v>
      </c>
      <c r="B128" s="58">
        <v>110</v>
      </c>
      <c r="C128" s="66">
        <v>6160.71</v>
      </c>
      <c r="D128" s="59">
        <f t="shared" si="4"/>
        <v>6899.9952000000003</v>
      </c>
    </row>
    <row r="129" spans="1:5" x14ac:dyDescent="0.25">
      <c r="A129" s="369" t="s">
        <v>77</v>
      </c>
      <c r="B129" s="369"/>
      <c r="C129" s="78">
        <f>SUM(C19:C128)</f>
        <v>814165.24560000014</v>
      </c>
      <c r="D129" s="78">
        <f>SUM(D19:D128)</f>
        <v>911865.0750720005</v>
      </c>
    </row>
    <row r="131" spans="1:5" x14ac:dyDescent="0.25">
      <c r="A131" s="438" t="s">
        <v>699</v>
      </c>
      <c r="B131" s="438"/>
      <c r="C131" s="438"/>
      <c r="D131" s="438"/>
    </row>
    <row r="132" spans="1:5" ht="45" hidden="1" outlineLevel="1" x14ac:dyDescent="0.25">
      <c r="A132" s="139" t="s">
        <v>56</v>
      </c>
      <c r="B132" s="140" t="s">
        <v>435</v>
      </c>
      <c r="C132" s="140" t="s">
        <v>437</v>
      </c>
      <c r="D132" s="140" t="s">
        <v>436</v>
      </c>
    </row>
    <row r="133" spans="1:5" hidden="1" outlineLevel="1" x14ac:dyDescent="0.25">
      <c r="A133" s="405" t="s">
        <v>55</v>
      </c>
      <c r="B133" s="87">
        <v>2</v>
      </c>
      <c r="C133" s="20" t="s">
        <v>438</v>
      </c>
      <c r="D133" s="66">
        <v>51301.760000000002</v>
      </c>
    </row>
    <row r="134" spans="1:5" hidden="1" outlineLevel="1" x14ac:dyDescent="0.25">
      <c r="A134" s="405"/>
      <c r="B134" s="87">
        <v>5</v>
      </c>
      <c r="C134" s="20" t="s">
        <v>439</v>
      </c>
      <c r="D134" s="66">
        <v>30849.759999999998</v>
      </c>
    </row>
    <row r="135" spans="1:5" hidden="1" outlineLevel="1" x14ac:dyDescent="0.25">
      <c r="A135" s="405"/>
      <c r="B135" s="87">
        <v>3</v>
      </c>
      <c r="C135" s="20" t="str">
        <f>C133</f>
        <v>АГРС Шарын</v>
      </c>
      <c r="D135" s="66">
        <v>20200</v>
      </c>
    </row>
    <row r="136" spans="1:5" hidden="1" outlineLevel="1" x14ac:dyDescent="0.25">
      <c r="A136" s="405"/>
      <c r="B136" s="87">
        <v>4</v>
      </c>
      <c r="C136" s="20" t="str">
        <f>C134</f>
        <v>Чунджа</v>
      </c>
      <c r="D136" s="66">
        <v>20200</v>
      </c>
    </row>
    <row r="137" spans="1:5" hidden="1" outlineLevel="1" x14ac:dyDescent="0.25">
      <c r="A137" s="405"/>
      <c r="B137" s="87">
        <v>6</v>
      </c>
      <c r="C137" s="20" t="str">
        <f>C135</f>
        <v>АГРС Шарын</v>
      </c>
      <c r="D137" s="66">
        <v>20200</v>
      </c>
    </row>
    <row r="138" spans="1:5" hidden="1" outlineLevel="1" x14ac:dyDescent="0.25">
      <c r="A138" s="405"/>
      <c r="B138" s="87">
        <v>7</v>
      </c>
      <c r="C138" s="20" t="str">
        <f>C137</f>
        <v>АГРС Шарын</v>
      </c>
      <c r="D138" s="66">
        <v>23100</v>
      </c>
    </row>
    <row r="139" spans="1:5" hidden="1" outlineLevel="1" x14ac:dyDescent="0.25">
      <c r="A139" s="405"/>
      <c r="B139" s="87">
        <v>8</v>
      </c>
      <c r="C139" s="20" t="s">
        <v>440</v>
      </c>
      <c r="D139" s="66">
        <f>40400+51276</f>
        <v>91676</v>
      </c>
      <c r="E139" s="158">
        <v>51276</v>
      </c>
    </row>
    <row r="140" spans="1:5" hidden="1" outlineLevel="1" x14ac:dyDescent="0.25">
      <c r="A140" s="405"/>
      <c r="B140" s="87">
        <v>10</v>
      </c>
      <c r="C140" s="20" t="s">
        <v>441</v>
      </c>
      <c r="D140" s="66">
        <v>20200</v>
      </c>
    </row>
    <row r="141" spans="1:5" hidden="1" outlineLevel="1" x14ac:dyDescent="0.25">
      <c r="A141" s="405"/>
      <c r="B141" s="87">
        <v>11</v>
      </c>
      <c r="C141" s="20" t="str">
        <f>C136</f>
        <v>Чунджа</v>
      </c>
      <c r="D141" s="66">
        <v>51601.13</v>
      </c>
    </row>
    <row r="142" spans="1:5" hidden="1" outlineLevel="1" x14ac:dyDescent="0.25">
      <c r="A142" s="405"/>
      <c r="B142" s="87">
        <v>12</v>
      </c>
      <c r="C142" s="20" t="str">
        <f>C137</f>
        <v>АГРС Шарын</v>
      </c>
      <c r="D142" s="66">
        <v>40400</v>
      </c>
    </row>
    <row r="143" spans="1:5" hidden="1" outlineLevel="1" x14ac:dyDescent="0.25">
      <c r="A143" s="405"/>
      <c r="B143" s="87">
        <v>13</v>
      </c>
      <c r="C143" s="20" t="str">
        <f>C141</f>
        <v>Чунджа</v>
      </c>
      <c r="D143" s="66">
        <v>30300</v>
      </c>
    </row>
    <row r="144" spans="1:5" hidden="1" outlineLevel="1" x14ac:dyDescent="0.25">
      <c r="A144" s="405"/>
      <c r="B144" s="87">
        <v>14</v>
      </c>
      <c r="C144" s="20" t="str">
        <f>C143</f>
        <v>Чунджа</v>
      </c>
      <c r="D144" s="66">
        <v>62468.58</v>
      </c>
    </row>
    <row r="145" spans="1:5" hidden="1" outlineLevel="1" x14ac:dyDescent="0.25">
      <c r="A145" s="405"/>
      <c r="B145" s="20">
        <v>16</v>
      </c>
      <c r="C145" s="20" t="s">
        <v>442</v>
      </c>
      <c r="D145" s="66">
        <v>16027.22</v>
      </c>
    </row>
    <row r="146" spans="1:5" hidden="1" outlineLevel="1" x14ac:dyDescent="0.25">
      <c r="A146" s="405"/>
      <c r="B146" s="20">
        <v>17</v>
      </c>
      <c r="C146" s="20" t="s">
        <v>442</v>
      </c>
      <c r="D146" s="66">
        <v>10100</v>
      </c>
    </row>
    <row r="147" spans="1:5" hidden="1" outlineLevel="1" x14ac:dyDescent="0.25">
      <c r="A147" s="405" t="s">
        <v>63</v>
      </c>
      <c r="B147" s="20">
        <v>18</v>
      </c>
      <c r="C147" s="20" t="s">
        <v>498</v>
      </c>
      <c r="D147" s="66">
        <f>10100+25091+28716</f>
        <v>63907</v>
      </c>
      <c r="E147" s="158">
        <f>25091+28716</f>
        <v>53807</v>
      </c>
    </row>
    <row r="148" spans="1:5" hidden="1" outlineLevel="1" x14ac:dyDescent="0.25">
      <c r="A148" s="405"/>
      <c r="B148" s="20">
        <v>25</v>
      </c>
      <c r="C148" s="20" t="str">
        <f>C146</f>
        <v>Талдыкорган</v>
      </c>
      <c r="D148" s="66">
        <f>(17100+10100)</f>
        <v>27200</v>
      </c>
    </row>
    <row r="149" spans="1:5" hidden="1" outlineLevel="1" x14ac:dyDescent="0.25">
      <c r="A149" s="405"/>
      <c r="B149" s="20">
        <v>27</v>
      </c>
      <c r="C149" s="20" t="str">
        <f>C138</f>
        <v>АГРС Шарын</v>
      </c>
      <c r="D149" s="66">
        <v>20200</v>
      </c>
    </row>
    <row r="150" spans="1:5" hidden="1" outlineLevel="1" x14ac:dyDescent="0.25">
      <c r="A150" s="405"/>
      <c r="B150" s="20">
        <v>29</v>
      </c>
      <c r="C150" s="20" t="s">
        <v>440</v>
      </c>
      <c r="D150" s="66">
        <f>10100+65476</f>
        <v>75576</v>
      </c>
      <c r="E150" s="158">
        <v>65476</v>
      </c>
    </row>
    <row r="151" spans="1:5" hidden="1" outlineLevel="1" x14ac:dyDescent="0.25">
      <c r="A151" s="405"/>
      <c r="B151" s="20">
        <v>30</v>
      </c>
      <c r="C151" s="20" t="str">
        <f>C148</f>
        <v>Талдыкорган</v>
      </c>
      <c r="D151" s="66">
        <v>13600</v>
      </c>
    </row>
    <row r="152" spans="1:5" hidden="1" outlineLevel="1" x14ac:dyDescent="0.25">
      <c r="A152" s="405"/>
      <c r="B152" s="20">
        <v>31</v>
      </c>
      <c r="C152" s="20" t="str">
        <f>C151</f>
        <v>Талдыкорган</v>
      </c>
      <c r="D152" s="66">
        <v>51035.86</v>
      </c>
    </row>
    <row r="153" spans="1:5" hidden="1" outlineLevel="1" x14ac:dyDescent="0.25">
      <c r="A153" s="405" t="s">
        <v>64</v>
      </c>
      <c r="B153" s="20">
        <v>32</v>
      </c>
      <c r="C153" s="20" t="str">
        <f>C144</f>
        <v>Чунджа</v>
      </c>
      <c r="D153" s="66">
        <v>20200</v>
      </c>
    </row>
    <row r="154" spans="1:5" hidden="1" outlineLevel="1" x14ac:dyDescent="0.25">
      <c r="A154" s="405"/>
      <c r="B154" s="20">
        <v>33</v>
      </c>
      <c r="C154" s="20" t="s">
        <v>441</v>
      </c>
      <c r="D154" s="66">
        <v>16100</v>
      </c>
    </row>
    <row r="155" spans="1:5" hidden="1" outlineLevel="1" x14ac:dyDescent="0.25">
      <c r="A155" s="405"/>
      <c r="B155" s="20">
        <v>34</v>
      </c>
      <c r="C155" s="20" t="s">
        <v>499</v>
      </c>
      <c r="D155" s="66">
        <v>55990.68</v>
      </c>
      <c r="E155" s="158">
        <v>22000</v>
      </c>
    </row>
    <row r="156" spans="1:5" hidden="1" outlineLevel="1" x14ac:dyDescent="0.25">
      <c r="A156" s="405"/>
      <c r="B156" s="20">
        <v>35</v>
      </c>
      <c r="C156" s="20" t="str">
        <f>C152</f>
        <v>Талдыкорган</v>
      </c>
      <c r="D156" s="66">
        <f>17100+10100</f>
        <v>27200</v>
      </c>
    </row>
    <row r="157" spans="1:5" hidden="1" outlineLevel="1" x14ac:dyDescent="0.25">
      <c r="A157" s="405"/>
      <c r="B157" s="20">
        <v>36</v>
      </c>
      <c r="C157" s="20" t="str">
        <f>C155</f>
        <v>Тараз</v>
      </c>
      <c r="D157" s="66">
        <v>21100</v>
      </c>
    </row>
    <row r="158" spans="1:5" hidden="1" outlineLevel="1" x14ac:dyDescent="0.25">
      <c r="A158" s="405"/>
      <c r="B158" s="20">
        <v>41</v>
      </c>
      <c r="C158" s="20" t="str">
        <f>C156</f>
        <v>Талдыкорган</v>
      </c>
      <c r="D158" s="66">
        <v>68808.460000000006</v>
      </c>
    </row>
    <row r="159" spans="1:5" hidden="1" outlineLevel="1" x14ac:dyDescent="0.25">
      <c r="A159" s="405"/>
      <c r="B159" s="20">
        <v>42</v>
      </c>
      <c r="C159" s="20" t="str">
        <f>C153</f>
        <v>Чунджа</v>
      </c>
      <c r="D159" s="66">
        <v>30300</v>
      </c>
    </row>
    <row r="160" spans="1:5" hidden="1" outlineLevel="1" x14ac:dyDescent="0.25">
      <c r="A160" s="405"/>
      <c r="B160" s="20">
        <v>44</v>
      </c>
      <c r="C160" s="20" t="str">
        <f>C159</f>
        <v>Чунджа</v>
      </c>
      <c r="D160" s="66">
        <v>10100</v>
      </c>
    </row>
    <row r="161" spans="1:5" hidden="1" outlineLevel="1" x14ac:dyDescent="0.25">
      <c r="A161" s="405"/>
      <c r="B161" s="20">
        <v>45</v>
      </c>
      <c r="C161" s="20" t="str">
        <f>C160</f>
        <v>Чунджа</v>
      </c>
      <c r="D161" s="66">
        <f>44010.62</f>
        <v>44010.62</v>
      </c>
    </row>
    <row r="162" spans="1:5" hidden="1" outlineLevel="1" x14ac:dyDescent="0.25">
      <c r="A162" s="405" t="s">
        <v>65</v>
      </c>
      <c r="B162" s="20">
        <v>48</v>
      </c>
      <c r="C162" s="20" t="str">
        <f>C161</f>
        <v>Чунджа</v>
      </c>
      <c r="D162" s="66">
        <v>50118.32</v>
      </c>
    </row>
    <row r="163" spans="1:5" hidden="1" outlineLevel="1" x14ac:dyDescent="0.25">
      <c r="A163" s="405"/>
      <c r="B163" s="20">
        <v>51</v>
      </c>
      <c r="C163" s="20" t="s">
        <v>440</v>
      </c>
      <c r="D163" s="66">
        <f>50500+23910</f>
        <v>74410</v>
      </c>
      <c r="E163" s="158">
        <v>23910</v>
      </c>
    </row>
    <row r="164" spans="1:5" hidden="1" outlineLevel="1" x14ac:dyDescent="0.25">
      <c r="A164" s="405"/>
      <c r="B164" s="20">
        <v>52</v>
      </c>
      <c r="C164" s="20" t="str">
        <f>C162</f>
        <v>Чунджа</v>
      </c>
      <c r="D164" s="66">
        <v>102185.28</v>
      </c>
    </row>
    <row r="165" spans="1:5" hidden="1" outlineLevel="1" x14ac:dyDescent="0.25">
      <c r="A165" s="405"/>
      <c r="B165" s="20">
        <v>53</v>
      </c>
      <c r="C165" s="20" t="s">
        <v>440</v>
      </c>
      <c r="D165" s="66">
        <f>10100+23910</f>
        <v>34010</v>
      </c>
      <c r="E165" s="158">
        <v>23910</v>
      </c>
    </row>
    <row r="166" spans="1:5" hidden="1" outlineLevel="1" x14ac:dyDescent="0.25">
      <c r="A166" s="405"/>
      <c r="B166" s="20">
        <v>56</v>
      </c>
      <c r="C166" s="20" t="str">
        <f>C158</f>
        <v>Талдыкорган</v>
      </c>
      <c r="D166" s="66">
        <f>20200</f>
        <v>20200</v>
      </c>
    </row>
    <row r="167" spans="1:5" hidden="1" outlineLevel="1" x14ac:dyDescent="0.25">
      <c r="A167" s="405"/>
      <c r="B167" s="20">
        <v>61</v>
      </c>
      <c r="C167" s="20" t="str">
        <f>C164</f>
        <v>Чунджа</v>
      </c>
      <c r="D167" s="66">
        <v>168636.29</v>
      </c>
    </row>
    <row r="168" spans="1:5" hidden="1" outlineLevel="1" x14ac:dyDescent="0.25">
      <c r="A168" s="405"/>
      <c r="B168" s="20">
        <v>65</v>
      </c>
      <c r="C168" s="20" t="str">
        <f>C166</f>
        <v>Талдыкорган</v>
      </c>
      <c r="D168" s="66">
        <v>17100</v>
      </c>
    </row>
    <row r="169" spans="1:5" hidden="1" outlineLevel="1" x14ac:dyDescent="0.25">
      <c r="A169" s="405" t="s">
        <v>66</v>
      </c>
      <c r="B169" s="20">
        <v>66</v>
      </c>
      <c r="C169" s="20" t="str">
        <f>C167</f>
        <v>Чунджа</v>
      </c>
      <c r="D169" s="66">
        <v>76178.740000000005</v>
      </c>
    </row>
    <row r="170" spans="1:5" hidden="1" outlineLevel="1" x14ac:dyDescent="0.25">
      <c r="A170" s="405"/>
      <c r="B170" s="20">
        <v>68</v>
      </c>
      <c r="C170" s="20" t="str">
        <f>C168</f>
        <v>Талдыкорган</v>
      </c>
      <c r="D170" s="66">
        <v>17100</v>
      </c>
    </row>
    <row r="171" spans="1:5" hidden="1" outlineLevel="1" x14ac:dyDescent="0.25">
      <c r="A171" s="405"/>
      <c r="B171" s="20">
        <v>74</v>
      </c>
      <c r="C171" s="20" t="str">
        <f>C169</f>
        <v>Чунджа</v>
      </c>
      <c r="D171" s="66">
        <v>67498.399999999994</v>
      </c>
    </row>
    <row r="172" spans="1:5" hidden="1" outlineLevel="1" x14ac:dyDescent="0.25">
      <c r="A172" s="405" t="s">
        <v>67</v>
      </c>
      <c r="B172" s="20">
        <v>83</v>
      </c>
      <c r="C172" s="20" t="str">
        <f>C171</f>
        <v>Чунджа</v>
      </c>
      <c r="D172" s="66">
        <v>80112.320000000007</v>
      </c>
    </row>
    <row r="173" spans="1:5" hidden="1" outlineLevel="1" x14ac:dyDescent="0.25">
      <c r="A173" s="405"/>
      <c r="B173" s="20">
        <v>84</v>
      </c>
      <c r="C173" s="20" t="s">
        <v>440</v>
      </c>
      <c r="D173" s="66">
        <f>30300+45696</f>
        <v>75996</v>
      </c>
      <c r="E173" s="158">
        <v>45696</v>
      </c>
    </row>
    <row r="174" spans="1:5" hidden="1" outlineLevel="1" x14ac:dyDescent="0.25">
      <c r="A174" s="405"/>
      <c r="B174" s="20">
        <v>88</v>
      </c>
      <c r="C174" s="20" t="str">
        <f>C171</f>
        <v>Чунджа</v>
      </c>
      <c r="D174" s="66">
        <v>57567.32</v>
      </c>
    </row>
    <row r="175" spans="1:5" hidden="1" outlineLevel="1" x14ac:dyDescent="0.25">
      <c r="A175" s="405"/>
      <c r="B175" s="20">
        <v>91</v>
      </c>
      <c r="C175" s="20" t="str">
        <f>C174</f>
        <v>Чунджа</v>
      </c>
      <c r="D175" s="66">
        <v>83378.559999999998</v>
      </c>
    </row>
    <row r="176" spans="1:5" hidden="1" outlineLevel="1" x14ac:dyDescent="0.25">
      <c r="A176" s="405"/>
      <c r="B176" s="20">
        <v>93</v>
      </c>
      <c r="C176" s="20" t="s">
        <v>441</v>
      </c>
      <c r="D176" s="66">
        <v>70700</v>
      </c>
    </row>
    <row r="177" spans="1:5" hidden="1" outlineLevel="1" x14ac:dyDescent="0.25">
      <c r="A177" s="405"/>
      <c r="B177" s="20">
        <v>95</v>
      </c>
      <c r="C177" s="20" t="str">
        <f>C175</f>
        <v>Чунджа</v>
      </c>
      <c r="D177" s="66">
        <v>87053.66</v>
      </c>
    </row>
    <row r="178" spans="1:5" hidden="1" outlineLevel="1" x14ac:dyDescent="0.25">
      <c r="A178" s="405" t="s">
        <v>68</v>
      </c>
      <c r="B178" s="20">
        <v>96</v>
      </c>
      <c r="C178" s="20" t="str">
        <f>C177</f>
        <v>Чунджа</v>
      </c>
      <c r="D178" s="66">
        <v>61102.11</v>
      </c>
    </row>
    <row r="179" spans="1:5" hidden="1" outlineLevel="1" x14ac:dyDescent="0.25">
      <c r="A179" s="405"/>
      <c r="B179" s="20">
        <v>97</v>
      </c>
      <c r="C179" s="20" t="str">
        <f>C178</f>
        <v>Чунджа</v>
      </c>
      <c r="D179" s="66">
        <v>67000</v>
      </c>
    </row>
    <row r="180" spans="1:5" hidden="1" outlineLevel="1" x14ac:dyDescent="0.25">
      <c r="A180" s="405" t="s">
        <v>69</v>
      </c>
      <c r="B180" s="20">
        <v>124</v>
      </c>
      <c r="C180" s="20" t="str">
        <f>C179</f>
        <v>Чунджа</v>
      </c>
      <c r="D180" s="66">
        <v>66801.87</v>
      </c>
    </row>
    <row r="181" spans="1:5" hidden="1" outlineLevel="1" x14ac:dyDescent="0.25">
      <c r="A181" s="405"/>
      <c r="B181" s="20">
        <v>130</v>
      </c>
      <c r="C181" s="20" t="str">
        <f>C180</f>
        <v>Чунджа</v>
      </c>
      <c r="D181" s="66">
        <v>76303.990000000005</v>
      </c>
    </row>
    <row r="182" spans="1:5" hidden="1" outlineLevel="1" x14ac:dyDescent="0.25">
      <c r="A182" s="405" t="s">
        <v>70</v>
      </c>
      <c r="B182" s="20">
        <v>150</v>
      </c>
      <c r="C182" s="20" t="s">
        <v>440</v>
      </c>
      <c r="D182" s="66">
        <f>22725</f>
        <v>22725</v>
      </c>
      <c r="E182" s="29">
        <f>D182</f>
        <v>22725</v>
      </c>
    </row>
    <row r="183" spans="1:5" hidden="1" outlineLevel="1" x14ac:dyDescent="0.25">
      <c r="A183" s="405"/>
      <c r="B183" s="20">
        <v>154</v>
      </c>
      <c r="C183" s="20" t="str">
        <f>C181</f>
        <v>Чунджа</v>
      </c>
      <c r="D183" s="66">
        <v>65805.81</v>
      </c>
    </row>
    <row r="184" spans="1:5" collapsed="1" x14ac:dyDescent="0.25">
      <c r="A184" s="399" t="s">
        <v>79</v>
      </c>
      <c r="B184" s="399"/>
      <c r="C184" s="399"/>
      <c r="D184" s="78">
        <f>SUM(D133:D183)</f>
        <v>2475936.7400000002</v>
      </c>
    </row>
  </sheetData>
  <mergeCells count="29">
    <mergeCell ref="A172:A177"/>
    <mergeCell ref="A178:A179"/>
    <mergeCell ref="A180:A181"/>
    <mergeCell ref="A182:A183"/>
    <mergeCell ref="A184:C184"/>
    <mergeCell ref="A147:A152"/>
    <mergeCell ref="A153:A161"/>
    <mergeCell ref="A162:A168"/>
    <mergeCell ref="A169:A171"/>
    <mergeCell ref="A104:A114"/>
    <mergeCell ref="A115:A119"/>
    <mergeCell ref="A120:A124"/>
    <mergeCell ref="A126:A127"/>
    <mergeCell ref="A133:A146"/>
    <mergeCell ref="A1:D1"/>
    <mergeCell ref="A131:D131"/>
    <mergeCell ref="A61:A80"/>
    <mergeCell ref="A7:A8"/>
    <mergeCell ref="A81:A89"/>
    <mergeCell ref="A90:A103"/>
    <mergeCell ref="A13:A14"/>
    <mergeCell ref="A15:B15"/>
    <mergeCell ref="A3:A4"/>
    <mergeCell ref="A17:D17"/>
    <mergeCell ref="A19:A31"/>
    <mergeCell ref="A32:A46"/>
    <mergeCell ref="A47:A60"/>
    <mergeCell ref="B13:B14"/>
    <mergeCell ref="A129:B129"/>
  </mergeCells>
  <phoneticPr fontId="9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FD6F-C280-447F-B1B6-9423B9FE005C}">
  <sheetPr codeName="Лист3">
    <tabColor rgb="FF92D050"/>
  </sheetPr>
  <dimension ref="A1:M34"/>
  <sheetViews>
    <sheetView view="pageBreakPreview" zoomScale="60" zoomScaleNormal="100" workbookViewId="0">
      <selection activeCell="D44" sqref="D44"/>
    </sheetView>
  </sheetViews>
  <sheetFormatPr defaultRowHeight="15" x14ac:dyDescent="0.25"/>
  <cols>
    <col min="1" max="1" width="5.140625" style="320" customWidth="1"/>
    <col min="2" max="2" width="27.42578125" style="320" customWidth="1"/>
    <col min="3" max="3" width="12.28515625" style="322" bestFit="1" customWidth="1"/>
    <col min="4" max="4" width="14.5703125" style="322" customWidth="1"/>
    <col min="5" max="5" width="14.140625" style="323" customWidth="1"/>
    <col min="6" max="7" width="17.42578125" style="323" customWidth="1"/>
    <col min="8" max="9" width="15.85546875" style="320" customWidth="1"/>
    <col min="10" max="10" width="13.140625" style="320" bestFit="1" customWidth="1"/>
    <col min="11" max="11" width="14.42578125" style="320" customWidth="1"/>
    <col min="12" max="12" width="13.7109375" style="320" customWidth="1"/>
    <col min="13" max="13" width="26.85546875" style="320" customWidth="1"/>
    <col min="14" max="16384" width="9.140625" style="320"/>
  </cols>
  <sheetData>
    <row r="1" spans="1:13" x14ac:dyDescent="0.25">
      <c r="J1" s="323"/>
      <c r="K1" s="320" t="s">
        <v>683</v>
      </c>
    </row>
    <row r="2" spans="1:13" x14ac:dyDescent="0.25">
      <c r="J2" s="323"/>
      <c r="K2" s="320" t="s">
        <v>684</v>
      </c>
    </row>
    <row r="3" spans="1:13" x14ac:dyDescent="0.25">
      <c r="J3" s="323"/>
      <c r="K3" s="320" t="s">
        <v>49</v>
      </c>
    </row>
    <row r="4" spans="1:13" x14ac:dyDescent="0.25">
      <c r="J4" s="320" t="s">
        <v>685</v>
      </c>
    </row>
    <row r="5" spans="1:13" x14ac:dyDescent="0.25">
      <c r="J5" s="346" t="s">
        <v>686</v>
      </c>
      <c r="K5" s="346"/>
      <c r="L5" s="346"/>
    </row>
    <row r="8" spans="1:13" x14ac:dyDescent="0.25">
      <c r="C8" s="363" t="s">
        <v>687</v>
      </c>
      <c r="D8" s="363"/>
      <c r="E8" s="363"/>
      <c r="F8" s="363"/>
      <c r="G8" s="363"/>
    </row>
    <row r="9" spans="1:13" ht="15.75" thickBot="1" x14ac:dyDescent="0.3"/>
    <row r="10" spans="1:13" x14ac:dyDescent="0.25">
      <c r="A10" s="364" t="s">
        <v>688</v>
      </c>
      <c r="B10" s="365"/>
      <c r="C10" s="365"/>
      <c r="D10" s="365"/>
      <c r="E10" s="365"/>
      <c r="F10" s="365"/>
      <c r="G10" s="365"/>
      <c r="H10" s="365"/>
      <c r="I10" s="365"/>
      <c r="J10" s="366"/>
      <c r="K10" s="325"/>
    </row>
    <row r="11" spans="1:13" ht="45" x14ac:dyDescent="0.25">
      <c r="A11" s="316" t="s">
        <v>664</v>
      </c>
      <c r="B11" s="317" t="s">
        <v>665</v>
      </c>
      <c r="C11" s="319" t="s">
        <v>689</v>
      </c>
      <c r="D11" s="319" t="s">
        <v>690</v>
      </c>
      <c r="E11" s="318" t="s">
        <v>668</v>
      </c>
      <c r="F11" s="318" t="s">
        <v>669</v>
      </c>
      <c r="G11" s="318" t="s">
        <v>670</v>
      </c>
      <c r="H11" s="319" t="s">
        <v>691</v>
      </c>
      <c r="I11" s="326" t="s">
        <v>672</v>
      </c>
      <c r="J11" s="316"/>
      <c r="K11" s="317"/>
    </row>
    <row r="12" spans="1:13" x14ac:dyDescent="0.25">
      <c r="A12" s="327">
        <v>1</v>
      </c>
      <c r="B12" s="321" t="s">
        <v>692</v>
      </c>
      <c r="C12" s="332">
        <f>C27+C32+C33</f>
        <v>245072</v>
      </c>
      <c r="D12" s="332">
        <v>146298</v>
      </c>
      <c r="E12" s="332">
        <v>915.7</v>
      </c>
      <c r="F12" s="333">
        <v>540</v>
      </c>
      <c r="G12" s="333">
        <f>G27</f>
        <v>7384</v>
      </c>
      <c r="H12" s="333">
        <f>H33</f>
        <v>3163.4</v>
      </c>
      <c r="I12" s="334">
        <f>6000+5968+1774</f>
        <v>13742</v>
      </c>
      <c r="J12" s="335"/>
      <c r="K12" s="335"/>
      <c r="M12" s="328"/>
    </row>
    <row r="13" spans="1:13" x14ac:dyDescent="0.25">
      <c r="E13" s="329"/>
      <c r="F13" s="329"/>
      <c r="G13" s="329"/>
      <c r="J13" s="324"/>
      <c r="M13" s="328"/>
    </row>
    <row r="14" spans="1:13" x14ac:dyDescent="0.25">
      <c r="I14" s="331"/>
      <c r="J14" s="324"/>
    </row>
    <row r="15" spans="1:13" x14ac:dyDescent="0.25">
      <c r="I15" s="331"/>
      <c r="J15" s="324"/>
      <c r="M15" s="331"/>
    </row>
    <row r="16" spans="1:13" x14ac:dyDescent="0.25">
      <c r="E16" s="330"/>
      <c r="F16" s="330"/>
      <c r="I16" s="331"/>
      <c r="M16" s="331"/>
    </row>
    <row r="17" spans="1:12" x14ac:dyDescent="0.25">
      <c r="B17" s="320" t="s">
        <v>693</v>
      </c>
    </row>
    <row r="19" spans="1:12" x14ac:dyDescent="0.25">
      <c r="B19" s="320" t="s">
        <v>694</v>
      </c>
    </row>
    <row r="21" spans="1:12" x14ac:dyDescent="0.25">
      <c r="B21" s="320" t="s">
        <v>695</v>
      </c>
    </row>
    <row r="23" spans="1:12" x14ac:dyDescent="0.25">
      <c r="B23" s="320" t="s">
        <v>696</v>
      </c>
    </row>
    <row r="26" spans="1:12" ht="45" x14ac:dyDescent="0.25">
      <c r="A26" s="316" t="s">
        <v>664</v>
      </c>
      <c r="B26" s="317" t="s">
        <v>665</v>
      </c>
      <c r="C26" s="316" t="s">
        <v>666</v>
      </c>
      <c r="D26" s="316" t="s">
        <v>667</v>
      </c>
      <c r="E26" s="318" t="s">
        <v>668</v>
      </c>
      <c r="F26" s="318" t="s">
        <v>669</v>
      </c>
      <c r="G26" s="318" t="s">
        <v>670</v>
      </c>
      <c r="H26" s="316" t="s">
        <v>671</v>
      </c>
      <c r="I26" s="319" t="s">
        <v>672</v>
      </c>
      <c r="J26" s="316" t="s">
        <v>77</v>
      </c>
      <c r="K26" s="317" t="s">
        <v>673</v>
      </c>
      <c r="L26" s="316" t="s">
        <v>674</v>
      </c>
    </row>
    <row r="27" spans="1:12" s="342" customFormat="1" x14ac:dyDescent="0.25">
      <c r="A27" s="337">
        <v>1</v>
      </c>
      <c r="B27" s="338" t="s">
        <v>675</v>
      </c>
      <c r="C27" s="339">
        <v>40000</v>
      </c>
      <c r="D27" s="339"/>
      <c r="E27" s="340"/>
      <c r="F27" s="340">
        <v>540</v>
      </c>
      <c r="G27" s="340">
        <v>7384</v>
      </c>
      <c r="H27" s="341"/>
      <c r="I27" s="341"/>
      <c r="J27" s="341">
        <v>7924</v>
      </c>
      <c r="K27" s="340">
        <v>32076</v>
      </c>
      <c r="L27" s="341"/>
    </row>
    <row r="28" spans="1:12" s="342" customFormat="1" x14ac:dyDescent="0.25">
      <c r="A28" s="337">
        <v>2</v>
      </c>
      <c r="B28" s="338" t="s">
        <v>676</v>
      </c>
      <c r="C28" s="339"/>
      <c r="D28" s="339"/>
      <c r="E28" s="340">
        <v>76.2</v>
      </c>
      <c r="F28" s="340"/>
      <c r="G28" s="340"/>
      <c r="H28" s="341"/>
      <c r="I28" s="341"/>
      <c r="J28" s="341"/>
      <c r="K28" s="340"/>
      <c r="L28" s="341"/>
    </row>
    <row r="29" spans="1:12" s="342" customFormat="1" x14ac:dyDescent="0.25">
      <c r="A29" s="337">
        <v>3</v>
      </c>
      <c r="B29" s="338" t="s">
        <v>677</v>
      </c>
      <c r="C29" s="339"/>
      <c r="D29" s="339">
        <v>66</v>
      </c>
      <c r="E29" s="340">
        <v>109</v>
      </c>
      <c r="F29" s="340"/>
      <c r="G29" s="340"/>
      <c r="H29" s="341"/>
      <c r="I29" s="341"/>
      <c r="J29" s="341"/>
      <c r="K29" s="340"/>
      <c r="L29" s="341"/>
    </row>
    <row r="30" spans="1:12" s="342" customFormat="1" x14ac:dyDescent="0.25">
      <c r="A30" s="337">
        <v>4</v>
      </c>
      <c r="B30" s="338" t="s">
        <v>678</v>
      </c>
      <c r="C30" s="339"/>
      <c r="D30" s="339">
        <v>263</v>
      </c>
      <c r="E30" s="340">
        <v>189.1</v>
      </c>
      <c r="F30" s="340"/>
      <c r="G30" s="340"/>
      <c r="H30" s="341"/>
      <c r="I30" s="341"/>
      <c r="J30" s="341"/>
      <c r="K30" s="340"/>
      <c r="L30" s="341"/>
    </row>
    <row r="31" spans="1:12" s="342" customFormat="1" x14ac:dyDescent="0.25">
      <c r="A31" s="337">
        <v>5</v>
      </c>
      <c r="B31" s="338" t="s">
        <v>679</v>
      </c>
      <c r="C31" s="339"/>
      <c r="D31" s="339">
        <v>3179</v>
      </c>
      <c r="E31" s="340">
        <v>371.8</v>
      </c>
      <c r="F31" s="340"/>
      <c r="G31" s="340"/>
      <c r="H31" s="341"/>
      <c r="I31" s="341"/>
      <c r="J31" s="341">
        <v>4254.1000000000004</v>
      </c>
      <c r="K31" s="340">
        <v>27821.9</v>
      </c>
      <c r="L31" s="340">
        <v>27821.9</v>
      </c>
    </row>
    <row r="32" spans="1:12" s="342" customFormat="1" x14ac:dyDescent="0.25">
      <c r="A32" s="337">
        <v>6</v>
      </c>
      <c r="B32" s="338" t="s">
        <v>680</v>
      </c>
      <c r="C32" s="339">
        <v>47721</v>
      </c>
      <c r="D32" s="339">
        <v>29948</v>
      </c>
      <c r="E32" s="339">
        <v>169.6</v>
      </c>
      <c r="F32" s="339"/>
      <c r="G32" s="339"/>
      <c r="H32" s="341"/>
      <c r="I32" s="341"/>
      <c r="J32" s="341">
        <v>30117.599999999999</v>
      </c>
      <c r="K32" s="340">
        <v>169.6</v>
      </c>
      <c r="L32" s="340">
        <v>27991.5</v>
      </c>
    </row>
    <row r="33" spans="1:12" s="342" customFormat="1" x14ac:dyDescent="0.25">
      <c r="A33" s="337">
        <v>7</v>
      </c>
      <c r="B33" s="338" t="s">
        <v>681</v>
      </c>
      <c r="C33" s="339">
        <v>157351</v>
      </c>
      <c r="D33" s="339">
        <v>112842</v>
      </c>
      <c r="E33" s="340"/>
      <c r="F33" s="340"/>
      <c r="G33" s="340"/>
      <c r="H33" s="340">
        <v>3163.4</v>
      </c>
      <c r="I33" s="339">
        <f>6000+5968+1774</f>
        <v>13742</v>
      </c>
      <c r="J33" s="341">
        <v>129474.4</v>
      </c>
      <c r="K33" s="340">
        <v>27603.599999999999</v>
      </c>
      <c r="L33" s="340">
        <v>55595.1</v>
      </c>
    </row>
    <row r="34" spans="1:12" s="342" customFormat="1" x14ac:dyDescent="0.25">
      <c r="A34" s="343"/>
      <c r="B34" s="344" t="s">
        <v>682</v>
      </c>
      <c r="C34" s="345">
        <f>SUM(C27:C33)</f>
        <v>245072</v>
      </c>
      <c r="D34" s="345">
        <f>SUM(D29:D33)</f>
        <v>146298</v>
      </c>
      <c r="E34" s="345">
        <f>SUM(E27:E33)</f>
        <v>915.69999999999993</v>
      </c>
      <c r="F34" s="345">
        <f>SUM(F27:F33)</f>
        <v>540</v>
      </c>
      <c r="G34" s="345">
        <f>SUM(G27:G33)</f>
        <v>7384</v>
      </c>
      <c r="H34" s="345">
        <f>SUM(H27:H33)</f>
        <v>3163.4</v>
      </c>
      <c r="I34" s="345">
        <f>SUM(I27:I33)</f>
        <v>13742</v>
      </c>
      <c r="J34" s="345">
        <v>168262.1</v>
      </c>
      <c r="K34" s="345">
        <v>59849.2</v>
      </c>
      <c r="L34" s="345">
        <v>55595.1</v>
      </c>
    </row>
  </sheetData>
  <mergeCells count="2">
    <mergeCell ref="C8:G8"/>
    <mergeCell ref="A10:J10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504F-55FE-4247-A489-0FCC544FEFED}">
  <sheetPr codeName="Лист6">
    <tabColor rgb="FF92D050"/>
  </sheetPr>
  <dimension ref="A1:BP158"/>
  <sheetViews>
    <sheetView view="pageBreakPreview" topLeftCell="A16" zoomScale="60" zoomScaleNormal="100" workbookViewId="0">
      <selection activeCell="N161" sqref="N161"/>
    </sheetView>
  </sheetViews>
  <sheetFormatPr defaultColWidth="10.28515625" defaultRowHeight="15.75" x14ac:dyDescent="0.25"/>
  <cols>
    <col min="1" max="1" width="12.7109375" style="160" customWidth="1"/>
    <col min="2" max="2" width="10.28515625" style="160"/>
    <col min="3" max="3" width="13" style="160" customWidth="1"/>
    <col min="4" max="4" width="11.85546875" style="160" customWidth="1"/>
    <col min="5" max="5" width="11.28515625" style="160" customWidth="1"/>
    <col min="6" max="6" width="10.42578125" style="160" customWidth="1"/>
    <col min="7" max="7" width="9.85546875" style="160" customWidth="1"/>
    <col min="8" max="8" width="12.42578125" style="160" customWidth="1"/>
    <col min="9" max="9" width="9.42578125" style="160" customWidth="1"/>
    <col min="10" max="10" width="11.140625" style="160" customWidth="1"/>
    <col min="11" max="11" width="7.85546875" style="160" customWidth="1"/>
    <col min="12" max="12" width="12.7109375" style="160" customWidth="1"/>
    <col min="13" max="13" width="10.140625" style="160" customWidth="1"/>
    <col min="14" max="14" width="10.28515625" style="160"/>
    <col min="15" max="15" width="11" style="160" customWidth="1"/>
    <col min="16" max="16" width="12" style="160" customWidth="1"/>
    <col min="17" max="17" width="13" style="160" customWidth="1"/>
    <col min="18" max="18" width="11.42578125" style="160" customWidth="1"/>
    <col min="19" max="20" width="10.28515625" style="160"/>
    <col min="21" max="21" width="10.5703125" style="160" customWidth="1"/>
    <col min="22" max="22" width="11.85546875" style="160" customWidth="1"/>
    <col min="23" max="23" width="15.140625" style="160" customWidth="1"/>
    <col min="24" max="24" width="13.85546875" style="160" customWidth="1"/>
    <col min="25" max="25" width="14" style="160" customWidth="1"/>
    <col min="26" max="31" width="9.140625" style="160" customWidth="1"/>
    <col min="32" max="32" width="12.140625" style="160" customWidth="1"/>
    <col min="33" max="41" width="9.140625" style="160" customWidth="1"/>
    <col min="42" max="42" width="12" style="160" customWidth="1"/>
    <col min="43" max="43" width="9.140625" style="160" customWidth="1"/>
    <col min="44" max="44" width="12.7109375" style="160" customWidth="1"/>
    <col min="45" max="54" width="9.140625" style="160" customWidth="1"/>
    <col min="55" max="55" width="11.28515625" style="160" customWidth="1"/>
    <col min="56" max="56" width="9.140625" style="160" customWidth="1"/>
    <col min="57" max="57" width="11.42578125" style="160" customWidth="1"/>
    <col min="58" max="59" width="9.140625" style="160" customWidth="1"/>
    <col min="60" max="61" width="10.28515625" style="160"/>
    <col min="62" max="62" width="9.140625" style="160" customWidth="1"/>
    <col min="63" max="63" width="10.28515625" style="160"/>
    <col min="64" max="64" width="9.140625" style="160" customWidth="1"/>
    <col min="65" max="256" width="10.28515625" style="160"/>
    <col min="257" max="257" width="12.7109375" style="160" customWidth="1"/>
    <col min="258" max="258" width="10.28515625" style="160"/>
    <col min="259" max="259" width="13" style="160" customWidth="1"/>
    <col min="260" max="260" width="11.85546875" style="160" customWidth="1"/>
    <col min="261" max="261" width="11.28515625" style="160" customWidth="1"/>
    <col min="262" max="262" width="10.42578125" style="160" customWidth="1"/>
    <col min="263" max="263" width="9.85546875" style="160" customWidth="1"/>
    <col min="264" max="264" width="12.42578125" style="160" customWidth="1"/>
    <col min="265" max="265" width="9.42578125" style="160" customWidth="1"/>
    <col min="266" max="266" width="11.140625" style="160" customWidth="1"/>
    <col min="267" max="267" width="7.85546875" style="160" customWidth="1"/>
    <col min="268" max="268" width="12.7109375" style="160" customWidth="1"/>
    <col min="269" max="269" width="10.140625" style="160" customWidth="1"/>
    <col min="270" max="270" width="10.28515625" style="160"/>
    <col min="271" max="271" width="11" style="160" customWidth="1"/>
    <col min="272" max="272" width="12" style="160" customWidth="1"/>
    <col min="273" max="273" width="13" style="160" customWidth="1"/>
    <col min="274" max="274" width="11.42578125" style="160" customWidth="1"/>
    <col min="275" max="276" width="10.28515625" style="160"/>
    <col min="277" max="277" width="10.5703125" style="160" customWidth="1"/>
    <col min="278" max="278" width="11.85546875" style="160" customWidth="1"/>
    <col min="279" max="279" width="15.140625" style="160" customWidth="1"/>
    <col min="280" max="280" width="13.85546875" style="160" customWidth="1"/>
    <col min="281" max="281" width="14" style="160" customWidth="1"/>
    <col min="282" max="287" width="9.140625" style="160" customWidth="1"/>
    <col min="288" max="288" width="12.140625" style="160" customWidth="1"/>
    <col min="289" max="297" width="9.140625" style="160" customWidth="1"/>
    <col min="298" max="298" width="12" style="160" customWidth="1"/>
    <col min="299" max="299" width="9.140625" style="160" customWidth="1"/>
    <col min="300" max="300" width="12.7109375" style="160" customWidth="1"/>
    <col min="301" max="310" width="9.140625" style="160" customWidth="1"/>
    <col min="311" max="311" width="11.28515625" style="160" customWidth="1"/>
    <col min="312" max="312" width="9.140625" style="160" customWidth="1"/>
    <col min="313" max="313" width="11.42578125" style="160" customWidth="1"/>
    <col min="314" max="315" width="9.140625" style="160" customWidth="1"/>
    <col min="316" max="317" width="10.28515625" style="160"/>
    <col min="318" max="318" width="9.140625" style="160" customWidth="1"/>
    <col min="319" max="319" width="10.28515625" style="160"/>
    <col min="320" max="320" width="9.140625" style="160" customWidth="1"/>
    <col min="321" max="512" width="10.28515625" style="160"/>
    <col min="513" max="513" width="12.7109375" style="160" customWidth="1"/>
    <col min="514" max="514" width="10.28515625" style="160"/>
    <col min="515" max="515" width="13" style="160" customWidth="1"/>
    <col min="516" max="516" width="11.85546875" style="160" customWidth="1"/>
    <col min="517" max="517" width="11.28515625" style="160" customWidth="1"/>
    <col min="518" max="518" width="10.42578125" style="160" customWidth="1"/>
    <col min="519" max="519" width="9.85546875" style="160" customWidth="1"/>
    <col min="520" max="520" width="12.42578125" style="160" customWidth="1"/>
    <col min="521" max="521" width="9.42578125" style="160" customWidth="1"/>
    <col min="522" max="522" width="11.140625" style="160" customWidth="1"/>
    <col min="523" max="523" width="7.85546875" style="160" customWidth="1"/>
    <col min="524" max="524" width="12.7109375" style="160" customWidth="1"/>
    <col min="525" max="525" width="10.140625" style="160" customWidth="1"/>
    <col min="526" max="526" width="10.28515625" style="160"/>
    <col min="527" max="527" width="11" style="160" customWidth="1"/>
    <col min="528" max="528" width="12" style="160" customWidth="1"/>
    <col min="529" max="529" width="13" style="160" customWidth="1"/>
    <col min="530" max="530" width="11.42578125" style="160" customWidth="1"/>
    <col min="531" max="532" width="10.28515625" style="160"/>
    <col min="533" max="533" width="10.5703125" style="160" customWidth="1"/>
    <col min="534" max="534" width="11.85546875" style="160" customWidth="1"/>
    <col min="535" max="535" width="15.140625" style="160" customWidth="1"/>
    <col min="536" max="536" width="13.85546875" style="160" customWidth="1"/>
    <col min="537" max="537" width="14" style="160" customWidth="1"/>
    <col min="538" max="543" width="9.140625" style="160" customWidth="1"/>
    <col min="544" max="544" width="12.140625" style="160" customWidth="1"/>
    <col min="545" max="553" width="9.140625" style="160" customWidth="1"/>
    <col min="554" max="554" width="12" style="160" customWidth="1"/>
    <col min="555" max="555" width="9.140625" style="160" customWidth="1"/>
    <col min="556" max="556" width="12.7109375" style="160" customWidth="1"/>
    <col min="557" max="566" width="9.140625" style="160" customWidth="1"/>
    <col min="567" max="567" width="11.28515625" style="160" customWidth="1"/>
    <col min="568" max="568" width="9.140625" style="160" customWidth="1"/>
    <col min="569" max="569" width="11.42578125" style="160" customWidth="1"/>
    <col min="570" max="571" width="9.140625" style="160" customWidth="1"/>
    <col min="572" max="573" width="10.28515625" style="160"/>
    <col min="574" max="574" width="9.140625" style="160" customWidth="1"/>
    <col min="575" max="575" width="10.28515625" style="160"/>
    <col min="576" max="576" width="9.140625" style="160" customWidth="1"/>
    <col min="577" max="768" width="10.28515625" style="160"/>
    <col min="769" max="769" width="12.7109375" style="160" customWidth="1"/>
    <col min="770" max="770" width="10.28515625" style="160"/>
    <col min="771" max="771" width="13" style="160" customWidth="1"/>
    <col min="772" max="772" width="11.85546875" style="160" customWidth="1"/>
    <col min="773" max="773" width="11.28515625" style="160" customWidth="1"/>
    <col min="774" max="774" width="10.42578125" style="160" customWidth="1"/>
    <col min="775" max="775" width="9.85546875" style="160" customWidth="1"/>
    <col min="776" max="776" width="12.42578125" style="160" customWidth="1"/>
    <col min="777" max="777" width="9.42578125" style="160" customWidth="1"/>
    <col min="778" max="778" width="11.140625" style="160" customWidth="1"/>
    <col min="779" max="779" width="7.85546875" style="160" customWidth="1"/>
    <col min="780" max="780" width="12.7109375" style="160" customWidth="1"/>
    <col min="781" max="781" width="10.140625" style="160" customWidth="1"/>
    <col min="782" max="782" width="10.28515625" style="160"/>
    <col min="783" max="783" width="11" style="160" customWidth="1"/>
    <col min="784" max="784" width="12" style="160" customWidth="1"/>
    <col min="785" max="785" width="13" style="160" customWidth="1"/>
    <col min="786" max="786" width="11.42578125" style="160" customWidth="1"/>
    <col min="787" max="788" width="10.28515625" style="160"/>
    <col min="789" max="789" width="10.5703125" style="160" customWidth="1"/>
    <col min="790" max="790" width="11.85546875" style="160" customWidth="1"/>
    <col min="791" max="791" width="15.140625" style="160" customWidth="1"/>
    <col min="792" max="792" width="13.85546875" style="160" customWidth="1"/>
    <col min="793" max="793" width="14" style="160" customWidth="1"/>
    <col min="794" max="799" width="9.140625" style="160" customWidth="1"/>
    <col min="800" max="800" width="12.140625" style="160" customWidth="1"/>
    <col min="801" max="809" width="9.140625" style="160" customWidth="1"/>
    <col min="810" max="810" width="12" style="160" customWidth="1"/>
    <col min="811" max="811" width="9.140625" style="160" customWidth="1"/>
    <col min="812" max="812" width="12.7109375" style="160" customWidth="1"/>
    <col min="813" max="822" width="9.140625" style="160" customWidth="1"/>
    <col min="823" max="823" width="11.28515625" style="160" customWidth="1"/>
    <col min="824" max="824" width="9.140625" style="160" customWidth="1"/>
    <col min="825" max="825" width="11.42578125" style="160" customWidth="1"/>
    <col min="826" max="827" width="9.140625" style="160" customWidth="1"/>
    <col min="828" max="829" width="10.28515625" style="160"/>
    <col min="830" max="830" width="9.140625" style="160" customWidth="1"/>
    <col min="831" max="831" width="10.28515625" style="160"/>
    <col min="832" max="832" width="9.140625" style="160" customWidth="1"/>
    <col min="833" max="1024" width="10.28515625" style="160"/>
    <col min="1025" max="1025" width="12.7109375" style="160" customWidth="1"/>
    <col min="1026" max="1026" width="10.28515625" style="160"/>
    <col min="1027" max="1027" width="13" style="160" customWidth="1"/>
    <col min="1028" max="1028" width="11.85546875" style="160" customWidth="1"/>
    <col min="1029" max="1029" width="11.28515625" style="160" customWidth="1"/>
    <col min="1030" max="1030" width="10.42578125" style="160" customWidth="1"/>
    <col min="1031" max="1031" width="9.85546875" style="160" customWidth="1"/>
    <col min="1032" max="1032" width="12.42578125" style="160" customWidth="1"/>
    <col min="1033" max="1033" width="9.42578125" style="160" customWidth="1"/>
    <col min="1034" max="1034" width="11.140625" style="160" customWidth="1"/>
    <col min="1035" max="1035" width="7.85546875" style="160" customWidth="1"/>
    <col min="1036" max="1036" width="12.7109375" style="160" customWidth="1"/>
    <col min="1037" max="1037" width="10.140625" style="160" customWidth="1"/>
    <col min="1038" max="1038" width="10.28515625" style="160"/>
    <col min="1039" max="1039" width="11" style="160" customWidth="1"/>
    <col min="1040" max="1040" width="12" style="160" customWidth="1"/>
    <col min="1041" max="1041" width="13" style="160" customWidth="1"/>
    <col min="1042" max="1042" width="11.42578125" style="160" customWidth="1"/>
    <col min="1043" max="1044" width="10.28515625" style="160"/>
    <col min="1045" max="1045" width="10.5703125" style="160" customWidth="1"/>
    <col min="1046" max="1046" width="11.85546875" style="160" customWidth="1"/>
    <col min="1047" max="1047" width="15.140625" style="160" customWidth="1"/>
    <col min="1048" max="1048" width="13.85546875" style="160" customWidth="1"/>
    <col min="1049" max="1049" width="14" style="160" customWidth="1"/>
    <col min="1050" max="1055" width="9.140625" style="160" customWidth="1"/>
    <col min="1056" max="1056" width="12.140625" style="160" customWidth="1"/>
    <col min="1057" max="1065" width="9.140625" style="160" customWidth="1"/>
    <col min="1066" max="1066" width="12" style="160" customWidth="1"/>
    <col min="1067" max="1067" width="9.140625" style="160" customWidth="1"/>
    <col min="1068" max="1068" width="12.7109375" style="160" customWidth="1"/>
    <col min="1069" max="1078" width="9.140625" style="160" customWidth="1"/>
    <col min="1079" max="1079" width="11.28515625" style="160" customWidth="1"/>
    <col min="1080" max="1080" width="9.140625" style="160" customWidth="1"/>
    <col min="1081" max="1081" width="11.42578125" style="160" customWidth="1"/>
    <col min="1082" max="1083" width="9.140625" style="160" customWidth="1"/>
    <col min="1084" max="1085" width="10.28515625" style="160"/>
    <col min="1086" max="1086" width="9.140625" style="160" customWidth="1"/>
    <col min="1087" max="1087" width="10.28515625" style="160"/>
    <col min="1088" max="1088" width="9.140625" style="160" customWidth="1"/>
    <col min="1089" max="1280" width="10.28515625" style="160"/>
    <col min="1281" max="1281" width="12.7109375" style="160" customWidth="1"/>
    <col min="1282" max="1282" width="10.28515625" style="160"/>
    <col min="1283" max="1283" width="13" style="160" customWidth="1"/>
    <col min="1284" max="1284" width="11.85546875" style="160" customWidth="1"/>
    <col min="1285" max="1285" width="11.28515625" style="160" customWidth="1"/>
    <col min="1286" max="1286" width="10.42578125" style="160" customWidth="1"/>
    <col min="1287" max="1287" width="9.85546875" style="160" customWidth="1"/>
    <col min="1288" max="1288" width="12.42578125" style="160" customWidth="1"/>
    <col min="1289" max="1289" width="9.42578125" style="160" customWidth="1"/>
    <col min="1290" max="1290" width="11.140625" style="160" customWidth="1"/>
    <col min="1291" max="1291" width="7.85546875" style="160" customWidth="1"/>
    <col min="1292" max="1292" width="12.7109375" style="160" customWidth="1"/>
    <col min="1293" max="1293" width="10.140625" style="160" customWidth="1"/>
    <col min="1294" max="1294" width="10.28515625" style="160"/>
    <col min="1295" max="1295" width="11" style="160" customWidth="1"/>
    <col min="1296" max="1296" width="12" style="160" customWidth="1"/>
    <col min="1297" max="1297" width="13" style="160" customWidth="1"/>
    <col min="1298" max="1298" width="11.42578125" style="160" customWidth="1"/>
    <col min="1299" max="1300" width="10.28515625" style="160"/>
    <col min="1301" max="1301" width="10.5703125" style="160" customWidth="1"/>
    <col min="1302" max="1302" width="11.85546875" style="160" customWidth="1"/>
    <col min="1303" max="1303" width="15.140625" style="160" customWidth="1"/>
    <col min="1304" max="1304" width="13.85546875" style="160" customWidth="1"/>
    <col min="1305" max="1305" width="14" style="160" customWidth="1"/>
    <col min="1306" max="1311" width="9.140625" style="160" customWidth="1"/>
    <col min="1312" max="1312" width="12.140625" style="160" customWidth="1"/>
    <col min="1313" max="1321" width="9.140625" style="160" customWidth="1"/>
    <col min="1322" max="1322" width="12" style="160" customWidth="1"/>
    <col min="1323" max="1323" width="9.140625" style="160" customWidth="1"/>
    <col min="1324" max="1324" width="12.7109375" style="160" customWidth="1"/>
    <col min="1325" max="1334" width="9.140625" style="160" customWidth="1"/>
    <col min="1335" max="1335" width="11.28515625" style="160" customWidth="1"/>
    <col min="1336" max="1336" width="9.140625" style="160" customWidth="1"/>
    <col min="1337" max="1337" width="11.42578125" style="160" customWidth="1"/>
    <col min="1338" max="1339" width="9.140625" style="160" customWidth="1"/>
    <col min="1340" max="1341" width="10.28515625" style="160"/>
    <col min="1342" max="1342" width="9.140625" style="160" customWidth="1"/>
    <col min="1343" max="1343" width="10.28515625" style="160"/>
    <col min="1344" max="1344" width="9.140625" style="160" customWidth="1"/>
    <col min="1345" max="1536" width="10.28515625" style="160"/>
    <col min="1537" max="1537" width="12.7109375" style="160" customWidth="1"/>
    <col min="1538" max="1538" width="10.28515625" style="160"/>
    <col min="1539" max="1539" width="13" style="160" customWidth="1"/>
    <col min="1540" max="1540" width="11.85546875" style="160" customWidth="1"/>
    <col min="1541" max="1541" width="11.28515625" style="160" customWidth="1"/>
    <col min="1542" max="1542" width="10.42578125" style="160" customWidth="1"/>
    <col min="1543" max="1543" width="9.85546875" style="160" customWidth="1"/>
    <col min="1544" max="1544" width="12.42578125" style="160" customWidth="1"/>
    <col min="1545" max="1545" width="9.42578125" style="160" customWidth="1"/>
    <col min="1546" max="1546" width="11.140625" style="160" customWidth="1"/>
    <col min="1547" max="1547" width="7.85546875" style="160" customWidth="1"/>
    <col min="1548" max="1548" width="12.7109375" style="160" customWidth="1"/>
    <col min="1549" max="1549" width="10.140625" style="160" customWidth="1"/>
    <col min="1550" max="1550" width="10.28515625" style="160"/>
    <col min="1551" max="1551" width="11" style="160" customWidth="1"/>
    <col min="1552" max="1552" width="12" style="160" customWidth="1"/>
    <col min="1553" max="1553" width="13" style="160" customWidth="1"/>
    <col min="1554" max="1554" width="11.42578125" style="160" customWidth="1"/>
    <col min="1555" max="1556" width="10.28515625" style="160"/>
    <col min="1557" max="1557" width="10.5703125" style="160" customWidth="1"/>
    <col min="1558" max="1558" width="11.85546875" style="160" customWidth="1"/>
    <col min="1559" max="1559" width="15.140625" style="160" customWidth="1"/>
    <col min="1560" max="1560" width="13.85546875" style="160" customWidth="1"/>
    <col min="1561" max="1561" width="14" style="160" customWidth="1"/>
    <col min="1562" max="1567" width="9.140625" style="160" customWidth="1"/>
    <col min="1568" max="1568" width="12.140625" style="160" customWidth="1"/>
    <col min="1569" max="1577" width="9.140625" style="160" customWidth="1"/>
    <col min="1578" max="1578" width="12" style="160" customWidth="1"/>
    <col min="1579" max="1579" width="9.140625" style="160" customWidth="1"/>
    <col min="1580" max="1580" width="12.7109375" style="160" customWidth="1"/>
    <col min="1581" max="1590" width="9.140625" style="160" customWidth="1"/>
    <col min="1591" max="1591" width="11.28515625" style="160" customWidth="1"/>
    <col min="1592" max="1592" width="9.140625" style="160" customWidth="1"/>
    <col min="1593" max="1593" width="11.42578125" style="160" customWidth="1"/>
    <col min="1594" max="1595" width="9.140625" style="160" customWidth="1"/>
    <col min="1596" max="1597" width="10.28515625" style="160"/>
    <col min="1598" max="1598" width="9.140625" style="160" customWidth="1"/>
    <col min="1599" max="1599" width="10.28515625" style="160"/>
    <col min="1600" max="1600" width="9.140625" style="160" customWidth="1"/>
    <col min="1601" max="1792" width="10.28515625" style="160"/>
    <col min="1793" max="1793" width="12.7109375" style="160" customWidth="1"/>
    <col min="1794" max="1794" width="10.28515625" style="160"/>
    <col min="1795" max="1795" width="13" style="160" customWidth="1"/>
    <col min="1796" max="1796" width="11.85546875" style="160" customWidth="1"/>
    <col min="1797" max="1797" width="11.28515625" style="160" customWidth="1"/>
    <col min="1798" max="1798" width="10.42578125" style="160" customWidth="1"/>
    <col min="1799" max="1799" width="9.85546875" style="160" customWidth="1"/>
    <col min="1800" max="1800" width="12.42578125" style="160" customWidth="1"/>
    <col min="1801" max="1801" width="9.42578125" style="160" customWidth="1"/>
    <col min="1802" max="1802" width="11.140625" style="160" customWidth="1"/>
    <col min="1803" max="1803" width="7.85546875" style="160" customWidth="1"/>
    <col min="1804" max="1804" width="12.7109375" style="160" customWidth="1"/>
    <col min="1805" max="1805" width="10.140625" style="160" customWidth="1"/>
    <col min="1806" max="1806" width="10.28515625" style="160"/>
    <col min="1807" max="1807" width="11" style="160" customWidth="1"/>
    <col min="1808" max="1808" width="12" style="160" customWidth="1"/>
    <col min="1809" max="1809" width="13" style="160" customWidth="1"/>
    <col min="1810" max="1810" width="11.42578125" style="160" customWidth="1"/>
    <col min="1811" max="1812" width="10.28515625" style="160"/>
    <col min="1813" max="1813" width="10.5703125" style="160" customWidth="1"/>
    <col min="1814" max="1814" width="11.85546875" style="160" customWidth="1"/>
    <col min="1815" max="1815" width="15.140625" style="160" customWidth="1"/>
    <col min="1816" max="1816" width="13.85546875" style="160" customWidth="1"/>
    <col min="1817" max="1817" width="14" style="160" customWidth="1"/>
    <col min="1818" max="1823" width="9.140625" style="160" customWidth="1"/>
    <col min="1824" max="1824" width="12.140625" style="160" customWidth="1"/>
    <col min="1825" max="1833" width="9.140625" style="160" customWidth="1"/>
    <col min="1834" max="1834" width="12" style="160" customWidth="1"/>
    <col min="1835" max="1835" width="9.140625" style="160" customWidth="1"/>
    <col min="1836" max="1836" width="12.7109375" style="160" customWidth="1"/>
    <col min="1837" max="1846" width="9.140625" style="160" customWidth="1"/>
    <col min="1847" max="1847" width="11.28515625" style="160" customWidth="1"/>
    <col min="1848" max="1848" width="9.140625" style="160" customWidth="1"/>
    <col min="1849" max="1849" width="11.42578125" style="160" customWidth="1"/>
    <col min="1850" max="1851" width="9.140625" style="160" customWidth="1"/>
    <col min="1852" max="1853" width="10.28515625" style="160"/>
    <col min="1854" max="1854" width="9.140625" style="160" customWidth="1"/>
    <col min="1855" max="1855" width="10.28515625" style="160"/>
    <col min="1856" max="1856" width="9.140625" style="160" customWidth="1"/>
    <col min="1857" max="2048" width="10.28515625" style="160"/>
    <col min="2049" max="2049" width="12.7109375" style="160" customWidth="1"/>
    <col min="2050" max="2050" width="10.28515625" style="160"/>
    <col min="2051" max="2051" width="13" style="160" customWidth="1"/>
    <col min="2052" max="2052" width="11.85546875" style="160" customWidth="1"/>
    <col min="2053" max="2053" width="11.28515625" style="160" customWidth="1"/>
    <col min="2054" max="2054" width="10.42578125" style="160" customWidth="1"/>
    <col min="2055" max="2055" width="9.85546875" style="160" customWidth="1"/>
    <col min="2056" max="2056" width="12.42578125" style="160" customWidth="1"/>
    <col min="2057" max="2057" width="9.42578125" style="160" customWidth="1"/>
    <col min="2058" max="2058" width="11.140625" style="160" customWidth="1"/>
    <col min="2059" max="2059" width="7.85546875" style="160" customWidth="1"/>
    <col min="2060" max="2060" width="12.7109375" style="160" customWidth="1"/>
    <col min="2061" max="2061" width="10.140625" style="160" customWidth="1"/>
    <col min="2062" max="2062" width="10.28515625" style="160"/>
    <col min="2063" max="2063" width="11" style="160" customWidth="1"/>
    <col min="2064" max="2064" width="12" style="160" customWidth="1"/>
    <col min="2065" max="2065" width="13" style="160" customWidth="1"/>
    <col min="2066" max="2066" width="11.42578125" style="160" customWidth="1"/>
    <col min="2067" max="2068" width="10.28515625" style="160"/>
    <col min="2069" max="2069" width="10.5703125" style="160" customWidth="1"/>
    <col min="2070" max="2070" width="11.85546875" style="160" customWidth="1"/>
    <col min="2071" max="2071" width="15.140625" style="160" customWidth="1"/>
    <col min="2072" max="2072" width="13.85546875" style="160" customWidth="1"/>
    <col min="2073" max="2073" width="14" style="160" customWidth="1"/>
    <col min="2074" max="2079" width="9.140625" style="160" customWidth="1"/>
    <col min="2080" max="2080" width="12.140625" style="160" customWidth="1"/>
    <col min="2081" max="2089" width="9.140625" style="160" customWidth="1"/>
    <col min="2090" max="2090" width="12" style="160" customWidth="1"/>
    <col min="2091" max="2091" width="9.140625" style="160" customWidth="1"/>
    <col min="2092" max="2092" width="12.7109375" style="160" customWidth="1"/>
    <col min="2093" max="2102" width="9.140625" style="160" customWidth="1"/>
    <col min="2103" max="2103" width="11.28515625" style="160" customWidth="1"/>
    <col min="2104" max="2104" width="9.140625" style="160" customWidth="1"/>
    <col min="2105" max="2105" width="11.42578125" style="160" customWidth="1"/>
    <col min="2106" max="2107" width="9.140625" style="160" customWidth="1"/>
    <col min="2108" max="2109" width="10.28515625" style="160"/>
    <col min="2110" max="2110" width="9.140625" style="160" customWidth="1"/>
    <col min="2111" max="2111" width="10.28515625" style="160"/>
    <col min="2112" max="2112" width="9.140625" style="160" customWidth="1"/>
    <col min="2113" max="2304" width="10.28515625" style="160"/>
    <col min="2305" max="2305" width="12.7109375" style="160" customWidth="1"/>
    <col min="2306" max="2306" width="10.28515625" style="160"/>
    <col min="2307" max="2307" width="13" style="160" customWidth="1"/>
    <col min="2308" max="2308" width="11.85546875" style="160" customWidth="1"/>
    <col min="2309" max="2309" width="11.28515625" style="160" customWidth="1"/>
    <col min="2310" max="2310" width="10.42578125" style="160" customWidth="1"/>
    <col min="2311" max="2311" width="9.85546875" style="160" customWidth="1"/>
    <col min="2312" max="2312" width="12.42578125" style="160" customWidth="1"/>
    <col min="2313" max="2313" width="9.42578125" style="160" customWidth="1"/>
    <col min="2314" max="2314" width="11.140625" style="160" customWidth="1"/>
    <col min="2315" max="2315" width="7.85546875" style="160" customWidth="1"/>
    <col min="2316" max="2316" width="12.7109375" style="160" customWidth="1"/>
    <col min="2317" max="2317" width="10.140625" style="160" customWidth="1"/>
    <col min="2318" max="2318" width="10.28515625" style="160"/>
    <col min="2319" max="2319" width="11" style="160" customWidth="1"/>
    <col min="2320" max="2320" width="12" style="160" customWidth="1"/>
    <col min="2321" max="2321" width="13" style="160" customWidth="1"/>
    <col min="2322" max="2322" width="11.42578125" style="160" customWidth="1"/>
    <col min="2323" max="2324" width="10.28515625" style="160"/>
    <col min="2325" max="2325" width="10.5703125" style="160" customWidth="1"/>
    <col min="2326" max="2326" width="11.85546875" style="160" customWidth="1"/>
    <col min="2327" max="2327" width="15.140625" style="160" customWidth="1"/>
    <col min="2328" max="2328" width="13.85546875" style="160" customWidth="1"/>
    <col min="2329" max="2329" width="14" style="160" customWidth="1"/>
    <col min="2330" max="2335" width="9.140625" style="160" customWidth="1"/>
    <col min="2336" max="2336" width="12.140625" style="160" customWidth="1"/>
    <col min="2337" max="2345" width="9.140625" style="160" customWidth="1"/>
    <col min="2346" max="2346" width="12" style="160" customWidth="1"/>
    <col min="2347" max="2347" width="9.140625" style="160" customWidth="1"/>
    <col min="2348" max="2348" width="12.7109375" style="160" customWidth="1"/>
    <col min="2349" max="2358" width="9.140625" style="160" customWidth="1"/>
    <col min="2359" max="2359" width="11.28515625" style="160" customWidth="1"/>
    <col min="2360" max="2360" width="9.140625" style="160" customWidth="1"/>
    <col min="2361" max="2361" width="11.42578125" style="160" customWidth="1"/>
    <col min="2362" max="2363" width="9.140625" style="160" customWidth="1"/>
    <col min="2364" max="2365" width="10.28515625" style="160"/>
    <col min="2366" max="2366" width="9.140625" style="160" customWidth="1"/>
    <col min="2367" max="2367" width="10.28515625" style="160"/>
    <col min="2368" max="2368" width="9.140625" style="160" customWidth="1"/>
    <col min="2369" max="2560" width="10.28515625" style="160"/>
    <col min="2561" max="2561" width="12.7109375" style="160" customWidth="1"/>
    <col min="2562" max="2562" width="10.28515625" style="160"/>
    <col min="2563" max="2563" width="13" style="160" customWidth="1"/>
    <col min="2564" max="2564" width="11.85546875" style="160" customWidth="1"/>
    <col min="2565" max="2565" width="11.28515625" style="160" customWidth="1"/>
    <col min="2566" max="2566" width="10.42578125" style="160" customWidth="1"/>
    <col min="2567" max="2567" width="9.85546875" style="160" customWidth="1"/>
    <col min="2568" max="2568" width="12.42578125" style="160" customWidth="1"/>
    <col min="2569" max="2569" width="9.42578125" style="160" customWidth="1"/>
    <col min="2570" max="2570" width="11.140625" style="160" customWidth="1"/>
    <col min="2571" max="2571" width="7.85546875" style="160" customWidth="1"/>
    <col min="2572" max="2572" width="12.7109375" style="160" customWidth="1"/>
    <col min="2573" max="2573" width="10.140625" style="160" customWidth="1"/>
    <col min="2574" max="2574" width="10.28515625" style="160"/>
    <col min="2575" max="2575" width="11" style="160" customWidth="1"/>
    <col min="2576" max="2576" width="12" style="160" customWidth="1"/>
    <col min="2577" max="2577" width="13" style="160" customWidth="1"/>
    <col min="2578" max="2578" width="11.42578125" style="160" customWidth="1"/>
    <col min="2579" max="2580" width="10.28515625" style="160"/>
    <col min="2581" max="2581" width="10.5703125" style="160" customWidth="1"/>
    <col min="2582" max="2582" width="11.85546875" style="160" customWidth="1"/>
    <col min="2583" max="2583" width="15.140625" style="160" customWidth="1"/>
    <col min="2584" max="2584" width="13.85546875" style="160" customWidth="1"/>
    <col min="2585" max="2585" width="14" style="160" customWidth="1"/>
    <col min="2586" max="2591" width="9.140625" style="160" customWidth="1"/>
    <col min="2592" max="2592" width="12.140625" style="160" customWidth="1"/>
    <col min="2593" max="2601" width="9.140625" style="160" customWidth="1"/>
    <col min="2602" max="2602" width="12" style="160" customWidth="1"/>
    <col min="2603" max="2603" width="9.140625" style="160" customWidth="1"/>
    <col min="2604" max="2604" width="12.7109375" style="160" customWidth="1"/>
    <col min="2605" max="2614" width="9.140625" style="160" customWidth="1"/>
    <col min="2615" max="2615" width="11.28515625" style="160" customWidth="1"/>
    <col min="2616" max="2616" width="9.140625" style="160" customWidth="1"/>
    <col min="2617" max="2617" width="11.42578125" style="160" customWidth="1"/>
    <col min="2618" max="2619" width="9.140625" style="160" customWidth="1"/>
    <col min="2620" max="2621" width="10.28515625" style="160"/>
    <col min="2622" max="2622" width="9.140625" style="160" customWidth="1"/>
    <col min="2623" max="2623" width="10.28515625" style="160"/>
    <col min="2624" max="2624" width="9.140625" style="160" customWidth="1"/>
    <col min="2625" max="2816" width="10.28515625" style="160"/>
    <col min="2817" max="2817" width="12.7109375" style="160" customWidth="1"/>
    <col min="2818" max="2818" width="10.28515625" style="160"/>
    <col min="2819" max="2819" width="13" style="160" customWidth="1"/>
    <col min="2820" max="2820" width="11.85546875" style="160" customWidth="1"/>
    <col min="2821" max="2821" width="11.28515625" style="160" customWidth="1"/>
    <col min="2822" max="2822" width="10.42578125" style="160" customWidth="1"/>
    <col min="2823" max="2823" width="9.85546875" style="160" customWidth="1"/>
    <col min="2824" max="2824" width="12.42578125" style="160" customWidth="1"/>
    <col min="2825" max="2825" width="9.42578125" style="160" customWidth="1"/>
    <col min="2826" max="2826" width="11.140625" style="160" customWidth="1"/>
    <col min="2827" max="2827" width="7.85546875" style="160" customWidth="1"/>
    <col min="2828" max="2828" width="12.7109375" style="160" customWidth="1"/>
    <col min="2829" max="2829" width="10.140625" style="160" customWidth="1"/>
    <col min="2830" max="2830" width="10.28515625" style="160"/>
    <col min="2831" max="2831" width="11" style="160" customWidth="1"/>
    <col min="2832" max="2832" width="12" style="160" customWidth="1"/>
    <col min="2833" max="2833" width="13" style="160" customWidth="1"/>
    <col min="2834" max="2834" width="11.42578125" style="160" customWidth="1"/>
    <col min="2835" max="2836" width="10.28515625" style="160"/>
    <col min="2837" max="2837" width="10.5703125" style="160" customWidth="1"/>
    <col min="2838" max="2838" width="11.85546875" style="160" customWidth="1"/>
    <col min="2839" max="2839" width="15.140625" style="160" customWidth="1"/>
    <col min="2840" max="2840" width="13.85546875" style="160" customWidth="1"/>
    <col min="2841" max="2841" width="14" style="160" customWidth="1"/>
    <col min="2842" max="2847" width="9.140625" style="160" customWidth="1"/>
    <col min="2848" max="2848" width="12.140625" style="160" customWidth="1"/>
    <col min="2849" max="2857" width="9.140625" style="160" customWidth="1"/>
    <col min="2858" max="2858" width="12" style="160" customWidth="1"/>
    <col min="2859" max="2859" width="9.140625" style="160" customWidth="1"/>
    <col min="2860" max="2860" width="12.7109375" style="160" customWidth="1"/>
    <col min="2861" max="2870" width="9.140625" style="160" customWidth="1"/>
    <col min="2871" max="2871" width="11.28515625" style="160" customWidth="1"/>
    <col min="2872" max="2872" width="9.140625" style="160" customWidth="1"/>
    <col min="2873" max="2873" width="11.42578125" style="160" customWidth="1"/>
    <col min="2874" max="2875" width="9.140625" style="160" customWidth="1"/>
    <col min="2876" max="2877" width="10.28515625" style="160"/>
    <col min="2878" max="2878" width="9.140625" style="160" customWidth="1"/>
    <col min="2879" max="2879" width="10.28515625" style="160"/>
    <col min="2880" max="2880" width="9.140625" style="160" customWidth="1"/>
    <col min="2881" max="3072" width="10.28515625" style="160"/>
    <col min="3073" max="3073" width="12.7109375" style="160" customWidth="1"/>
    <col min="3074" max="3074" width="10.28515625" style="160"/>
    <col min="3075" max="3075" width="13" style="160" customWidth="1"/>
    <col min="3076" max="3076" width="11.85546875" style="160" customWidth="1"/>
    <col min="3077" max="3077" width="11.28515625" style="160" customWidth="1"/>
    <col min="3078" max="3078" width="10.42578125" style="160" customWidth="1"/>
    <col min="3079" max="3079" width="9.85546875" style="160" customWidth="1"/>
    <col min="3080" max="3080" width="12.42578125" style="160" customWidth="1"/>
    <col min="3081" max="3081" width="9.42578125" style="160" customWidth="1"/>
    <col min="3082" max="3082" width="11.140625" style="160" customWidth="1"/>
    <col min="3083" max="3083" width="7.85546875" style="160" customWidth="1"/>
    <col min="3084" max="3084" width="12.7109375" style="160" customWidth="1"/>
    <col min="3085" max="3085" width="10.140625" style="160" customWidth="1"/>
    <col min="3086" max="3086" width="10.28515625" style="160"/>
    <col min="3087" max="3087" width="11" style="160" customWidth="1"/>
    <col min="3088" max="3088" width="12" style="160" customWidth="1"/>
    <col min="3089" max="3089" width="13" style="160" customWidth="1"/>
    <col min="3090" max="3090" width="11.42578125" style="160" customWidth="1"/>
    <col min="3091" max="3092" width="10.28515625" style="160"/>
    <col min="3093" max="3093" width="10.5703125" style="160" customWidth="1"/>
    <col min="3094" max="3094" width="11.85546875" style="160" customWidth="1"/>
    <col min="3095" max="3095" width="15.140625" style="160" customWidth="1"/>
    <col min="3096" max="3096" width="13.85546875" style="160" customWidth="1"/>
    <col min="3097" max="3097" width="14" style="160" customWidth="1"/>
    <col min="3098" max="3103" width="9.140625" style="160" customWidth="1"/>
    <col min="3104" max="3104" width="12.140625" style="160" customWidth="1"/>
    <col min="3105" max="3113" width="9.140625" style="160" customWidth="1"/>
    <col min="3114" max="3114" width="12" style="160" customWidth="1"/>
    <col min="3115" max="3115" width="9.140625" style="160" customWidth="1"/>
    <col min="3116" max="3116" width="12.7109375" style="160" customWidth="1"/>
    <col min="3117" max="3126" width="9.140625" style="160" customWidth="1"/>
    <col min="3127" max="3127" width="11.28515625" style="160" customWidth="1"/>
    <col min="3128" max="3128" width="9.140625" style="160" customWidth="1"/>
    <col min="3129" max="3129" width="11.42578125" style="160" customWidth="1"/>
    <col min="3130" max="3131" width="9.140625" style="160" customWidth="1"/>
    <col min="3132" max="3133" width="10.28515625" style="160"/>
    <col min="3134" max="3134" width="9.140625" style="160" customWidth="1"/>
    <col min="3135" max="3135" width="10.28515625" style="160"/>
    <col min="3136" max="3136" width="9.140625" style="160" customWidth="1"/>
    <col min="3137" max="3328" width="10.28515625" style="160"/>
    <col min="3329" max="3329" width="12.7109375" style="160" customWidth="1"/>
    <col min="3330" max="3330" width="10.28515625" style="160"/>
    <col min="3331" max="3331" width="13" style="160" customWidth="1"/>
    <col min="3332" max="3332" width="11.85546875" style="160" customWidth="1"/>
    <col min="3333" max="3333" width="11.28515625" style="160" customWidth="1"/>
    <col min="3334" max="3334" width="10.42578125" style="160" customWidth="1"/>
    <col min="3335" max="3335" width="9.85546875" style="160" customWidth="1"/>
    <col min="3336" max="3336" width="12.42578125" style="160" customWidth="1"/>
    <col min="3337" max="3337" width="9.42578125" style="160" customWidth="1"/>
    <col min="3338" max="3338" width="11.140625" style="160" customWidth="1"/>
    <col min="3339" max="3339" width="7.85546875" style="160" customWidth="1"/>
    <col min="3340" max="3340" width="12.7109375" style="160" customWidth="1"/>
    <col min="3341" max="3341" width="10.140625" style="160" customWidth="1"/>
    <col min="3342" max="3342" width="10.28515625" style="160"/>
    <col min="3343" max="3343" width="11" style="160" customWidth="1"/>
    <col min="3344" max="3344" width="12" style="160" customWidth="1"/>
    <col min="3345" max="3345" width="13" style="160" customWidth="1"/>
    <col min="3346" max="3346" width="11.42578125" style="160" customWidth="1"/>
    <col min="3347" max="3348" width="10.28515625" style="160"/>
    <col min="3349" max="3349" width="10.5703125" style="160" customWidth="1"/>
    <col min="3350" max="3350" width="11.85546875" style="160" customWidth="1"/>
    <col min="3351" max="3351" width="15.140625" style="160" customWidth="1"/>
    <col min="3352" max="3352" width="13.85546875" style="160" customWidth="1"/>
    <col min="3353" max="3353" width="14" style="160" customWidth="1"/>
    <col min="3354" max="3359" width="9.140625" style="160" customWidth="1"/>
    <col min="3360" max="3360" width="12.140625" style="160" customWidth="1"/>
    <col min="3361" max="3369" width="9.140625" style="160" customWidth="1"/>
    <col min="3370" max="3370" width="12" style="160" customWidth="1"/>
    <col min="3371" max="3371" width="9.140625" style="160" customWidth="1"/>
    <col min="3372" max="3372" width="12.7109375" style="160" customWidth="1"/>
    <col min="3373" max="3382" width="9.140625" style="160" customWidth="1"/>
    <col min="3383" max="3383" width="11.28515625" style="160" customWidth="1"/>
    <col min="3384" max="3384" width="9.140625" style="160" customWidth="1"/>
    <col min="3385" max="3385" width="11.42578125" style="160" customWidth="1"/>
    <col min="3386" max="3387" width="9.140625" style="160" customWidth="1"/>
    <col min="3388" max="3389" width="10.28515625" style="160"/>
    <col min="3390" max="3390" width="9.140625" style="160" customWidth="1"/>
    <col min="3391" max="3391" width="10.28515625" style="160"/>
    <col min="3392" max="3392" width="9.140625" style="160" customWidth="1"/>
    <col min="3393" max="3584" width="10.28515625" style="160"/>
    <col min="3585" max="3585" width="12.7109375" style="160" customWidth="1"/>
    <col min="3586" max="3586" width="10.28515625" style="160"/>
    <col min="3587" max="3587" width="13" style="160" customWidth="1"/>
    <col min="3588" max="3588" width="11.85546875" style="160" customWidth="1"/>
    <col min="3589" max="3589" width="11.28515625" style="160" customWidth="1"/>
    <col min="3590" max="3590" width="10.42578125" style="160" customWidth="1"/>
    <col min="3591" max="3591" width="9.85546875" style="160" customWidth="1"/>
    <col min="3592" max="3592" width="12.42578125" style="160" customWidth="1"/>
    <col min="3593" max="3593" width="9.42578125" style="160" customWidth="1"/>
    <col min="3594" max="3594" width="11.140625" style="160" customWidth="1"/>
    <col min="3595" max="3595" width="7.85546875" style="160" customWidth="1"/>
    <col min="3596" max="3596" width="12.7109375" style="160" customWidth="1"/>
    <col min="3597" max="3597" width="10.140625" style="160" customWidth="1"/>
    <col min="3598" max="3598" width="10.28515625" style="160"/>
    <col min="3599" max="3599" width="11" style="160" customWidth="1"/>
    <col min="3600" max="3600" width="12" style="160" customWidth="1"/>
    <col min="3601" max="3601" width="13" style="160" customWidth="1"/>
    <col min="3602" max="3602" width="11.42578125" style="160" customWidth="1"/>
    <col min="3603" max="3604" width="10.28515625" style="160"/>
    <col min="3605" max="3605" width="10.5703125" style="160" customWidth="1"/>
    <col min="3606" max="3606" width="11.85546875" style="160" customWidth="1"/>
    <col min="3607" max="3607" width="15.140625" style="160" customWidth="1"/>
    <col min="3608" max="3608" width="13.85546875" style="160" customWidth="1"/>
    <col min="3609" max="3609" width="14" style="160" customWidth="1"/>
    <col min="3610" max="3615" width="9.140625" style="160" customWidth="1"/>
    <col min="3616" max="3616" width="12.140625" style="160" customWidth="1"/>
    <col min="3617" max="3625" width="9.140625" style="160" customWidth="1"/>
    <col min="3626" max="3626" width="12" style="160" customWidth="1"/>
    <col min="3627" max="3627" width="9.140625" style="160" customWidth="1"/>
    <col min="3628" max="3628" width="12.7109375" style="160" customWidth="1"/>
    <col min="3629" max="3638" width="9.140625" style="160" customWidth="1"/>
    <col min="3639" max="3639" width="11.28515625" style="160" customWidth="1"/>
    <col min="3640" max="3640" width="9.140625" style="160" customWidth="1"/>
    <col min="3641" max="3641" width="11.42578125" style="160" customWidth="1"/>
    <col min="3642" max="3643" width="9.140625" style="160" customWidth="1"/>
    <col min="3644" max="3645" width="10.28515625" style="160"/>
    <col min="3646" max="3646" width="9.140625" style="160" customWidth="1"/>
    <col min="3647" max="3647" width="10.28515625" style="160"/>
    <col min="3648" max="3648" width="9.140625" style="160" customWidth="1"/>
    <col min="3649" max="3840" width="10.28515625" style="160"/>
    <col min="3841" max="3841" width="12.7109375" style="160" customWidth="1"/>
    <col min="3842" max="3842" width="10.28515625" style="160"/>
    <col min="3843" max="3843" width="13" style="160" customWidth="1"/>
    <col min="3844" max="3844" width="11.85546875" style="160" customWidth="1"/>
    <col min="3845" max="3845" width="11.28515625" style="160" customWidth="1"/>
    <col min="3846" max="3846" width="10.42578125" style="160" customWidth="1"/>
    <col min="3847" max="3847" width="9.85546875" style="160" customWidth="1"/>
    <col min="3848" max="3848" width="12.42578125" style="160" customWidth="1"/>
    <col min="3849" max="3849" width="9.42578125" style="160" customWidth="1"/>
    <col min="3850" max="3850" width="11.140625" style="160" customWidth="1"/>
    <col min="3851" max="3851" width="7.85546875" style="160" customWidth="1"/>
    <col min="3852" max="3852" width="12.7109375" style="160" customWidth="1"/>
    <col min="3853" max="3853" width="10.140625" style="160" customWidth="1"/>
    <col min="3854" max="3854" width="10.28515625" style="160"/>
    <col min="3855" max="3855" width="11" style="160" customWidth="1"/>
    <col min="3856" max="3856" width="12" style="160" customWidth="1"/>
    <col min="3857" max="3857" width="13" style="160" customWidth="1"/>
    <col min="3858" max="3858" width="11.42578125" style="160" customWidth="1"/>
    <col min="3859" max="3860" width="10.28515625" style="160"/>
    <col min="3861" max="3861" width="10.5703125" style="160" customWidth="1"/>
    <col min="3862" max="3862" width="11.85546875" style="160" customWidth="1"/>
    <col min="3863" max="3863" width="15.140625" style="160" customWidth="1"/>
    <col min="3864" max="3864" width="13.85546875" style="160" customWidth="1"/>
    <col min="3865" max="3865" width="14" style="160" customWidth="1"/>
    <col min="3866" max="3871" width="9.140625" style="160" customWidth="1"/>
    <col min="3872" max="3872" width="12.140625" style="160" customWidth="1"/>
    <col min="3873" max="3881" width="9.140625" style="160" customWidth="1"/>
    <col min="3882" max="3882" width="12" style="160" customWidth="1"/>
    <col min="3883" max="3883" width="9.140625" style="160" customWidth="1"/>
    <col min="3884" max="3884" width="12.7109375" style="160" customWidth="1"/>
    <col min="3885" max="3894" width="9.140625" style="160" customWidth="1"/>
    <col min="3895" max="3895" width="11.28515625" style="160" customWidth="1"/>
    <col min="3896" max="3896" width="9.140625" style="160" customWidth="1"/>
    <col min="3897" max="3897" width="11.42578125" style="160" customWidth="1"/>
    <col min="3898" max="3899" width="9.140625" style="160" customWidth="1"/>
    <col min="3900" max="3901" width="10.28515625" style="160"/>
    <col min="3902" max="3902" width="9.140625" style="160" customWidth="1"/>
    <col min="3903" max="3903" width="10.28515625" style="160"/>
    <col min="3904" max="3904" width="9.140625" style="160" customWidth="1"/>
    <col min="3905" max="4096" width="10.28515625" style="160"/>
    <col min="4097" max="4097" width="12.7109375" style="160" customWidth="1"/>
    <col min="4098" max="4098" width="10.28515625" style="160"/>
    <col min="4099" max="4099" width="13" style="160" customWidth="1"/>
    <col min="4100" max="4100" width="11.85546875" style="160" customWidth="1"/>
    <col min="4101" max="4101" width="11.28515625" style="160" customWidth="1"/>
    <col min="4102" max="4102" width="10.42578125" style="160" customWidth="1"/>
    <col min="4103" max="4103" width="9.85546875" style="160" customWidth="1"/>
    <col min="4104" max="4104" width="12.42578125" style="160" customWidth="1"/>
    <col min="4105" max="4105" width="9.42578125" style="160" customWidth="1"/>
    <col min="4106" max="4106" width="11.140625" style="160" customWidth="1"/>
    <col min="4107" max="4107" width="7.85546875" style="160" customWidth="1"/>
    <col min="4108" max="4108" width="12.7109375" style="160" customWidth="1"/>
    <col min="4109" max="4109" width="10.140625" style="160" customWidth="1"/>
    <col min="4110" max="4110" width="10.28515625" style="160"/>
    <col min="4111" max="4111" width="11" style="160" customWidth="1"/>
    <col min="4112" max="4112" width="12" style="160" customWidth="1"/>
    <col min="4113" max="4113" width="13" style="160" customWidth="1"/>
    <col min="4114" max="4114" width="11.42578125" style="160" customWidth="1"/>
    <col min="4115" max="4116" width="10.28515625" style="160"/>
    <col min="4117" max="4117" width="10.5703125" style="160" customWidth="1"/>
    <col min="4118" max="4118" width="11.85546875" style="160" customWidth="1"/>
    <col min="4119" max="4119" width="15.140625" style="160" customWidth="1"/>
    <col min="4120" max="4120" width="13.85546875" style="160" customWidth="1"/>
    <col min="4121" max="4121" width="14" style="160" customWidth="1"/>
    <col min="4122" max="4127" width="9.140625" style="160" customWidth="1"/>
    <col min="4128" max="4128" width="12.140625" style="160" customWidth="1"/>
    <col min="4129" max="4137" width="9.140625" style="160" customWidth="1"/>
    <col min="4138" max="4138" width="12" style="160" customWidth="1"/>
    <col min="4139" max="4139" width="9.140625" style="160" customWidth="1"/>
    <col min="4140" max="4140" width="12.7109375" style="160" customWidth="1"/>
    <col min="4141" max="4150" width="9.140625" style="160" customWidth="1"/>
    <col min="4151" max="4151" width="11.28515625" style="160" customWidth="1"/>
    <col min="4152" max="4152" width="9.140625" style="160" customWidth="1"/>
    <col min="4153" max="4153" width="11.42578125" style="160" customWidth="1"/>
    <col min="4154" max="4155" width="9.140625" style="160" customWidth="1"/>
    <col min="4156" max="4157" width="10.28515625" style="160"/>
    <col min="4158" max="4158" width="9.140625" style="160" customWidth="1"/>
    <col min="4159" max="4159" width="10.28515625" style="160"/>
    <col min="4160" max="4160" width="9.140625" style="160" customWidth="1"/>
    <col min="4161" max="4352" width="10.28515625" style="160"/>
    <col min="4353" max="4353" width="12.7109375" style="160" customWidth="1"/>
    <col min="4354" max="4354" width="10.28515625" style="160"/>
    <col min="4355" max="4355" width="13" style="160" customWidth="1"/>
    <col min="4356" max="4356" width="11.85546875" style="160" customWidth="1"/>
    <col min="4357" max="4357" width="11.28515625" style="160" customWidth="1"/>
    <col min="4358" max="4358" width="10.42578125" style="160" customWidth="1"/>
    <col min="4359" max="4359" width="9.85546875" style="160" customWidth="1"/>
    <col min="4360" max="4360" width="12.42578125" style="160" customWidth="1"/>
    <col min="4361" max="4361" width="9.42578125" style="160" customWidth="1"/>
    <col min="4362" max="4362" width="11.140625" style="160" customWidth="1"/>
    <col min="4363" max="4363" width="7.85546875" style="160" customWidth="1"/>
    <col min="4364" max="4364" width="12.7109375" style="160" customWidth="1"/>
    <col min="4365" max="4365" width="10.140625" style="160" customWidth="1"/>
    <col min="4366" max="4366" width="10.28515625" style="160"/>
    <col min="4367" max="4367" width="11" style="160" customWidth="1"/>
    <col min="4368" max="4368" width="12" style="160" customWidth="1"/>
    <col min="4369" max="4369" width="13" style="160" customWidth="1"/>
    <col min="4370" max="4370" width="11.42578125" style="160" customWidth="1"/>
    <col min="4371" max="4372" width="10.28515625" style="160"/>
    <col min="4373" max="4373" width="10.5703125" style="160" customWidth="1"/>
    <col min="4374" max="4374" width="11.85546875" style="160" customWidth="1"/>
    <col min="4375" max="4375" width="15.140625" style="160" customWidth="1"/>
    <col min="4376" max="4376" width="13.85546875" style="160" customWidth="1"/>
    <col min="4377" max="4377" width="14" style="160" customWidth="1"/>
    <col min="4378" max="4383" width="9.140625" style="160" customWidth="1"/>
    <col min="4384" max="4384" width="12.140625" style="160" customWidth="1"/>
    <col min="4385" max="4393" width="9.140625" style="160" customWidth="1"/>
    <col min="4394" max="4394" width="12" style="160" customWidth="1"/>
    <col min="4395" max="4395" width="9.140625" style="160" customWidth="1"/>
    <col min="4396" max="4396" width="12.7109375" style="160" customWidth="1"/>
    <col min="4397" max="4406" width="9.140625" style="160" customWidth="1"/>
    <col min="4407" max="4407" width="11.28515625" style="160" customWidth="1"/>
    <col min="4408" max="4408" width="9.140625" style="160" customWidth="1"/>
    <col min="4409" max="4409" width="11.42578125" style="160" customWidth="1"/>
    <col min="4410" max="4411" width="9.140625" style="160" customWidth="1"/>
    <col min="4412" max="4413" width="10.28515625" style="160"/>
    <col min="4414" max="4414" width="9.140625" style="160" customWidth="1"/>
    <col min="4415" max="4415" width="10.28515625" style="160"/>
    <col min="4416" max="4416" width="9.140625" style="160" customWidth="1"/>
    <col min="4417" max="4608" width="10.28515625" style="160"/>
    <col min="4609" max="4609" width="12.7109375" style="160" customWidth="1"/>
    <col min="4610" max="4610" width="10.28515625" style="160"/>
    <col min="4611" max="4611" width="13" style="160" customWidth="1"/>
    <col min="4612" max="4612" width="11.85546875" style="160" customWidth="1"/>
    <col min="4613" max="4613" width="11.28515625" style="160" customWidth="1"/>
    <col min="4614" max="4614" width="10.42578125" style="160" customWidth="1"/>
    <col min="4615" max="4615" width="9.85546875" style="160" customWidth="1"/>
    <col min="4616" max="4616" width="12.42578125" style="160" customWidth="1"/>
    <col min="4617" max="4617" width="9.42578125" style="160" customWidth="1"/>
    <col min="4618" max="4618" width="11.140625" style="160" customWidth="1"/>
    <col min="4619" max="4619" width="7.85546875" style="160" customWidth="1"/>
    <col min="4620" max="4620" width="12.7109375" style="160" customWidth="1"/>
    <col min="4621" max="4621" width="10.140625" style="160" customWidth="1"/>
    <col min="4622" max="4622" width="10.28515625" style="160"/>
    <col min="4623" max="4623" width="11" style="160" customWidth="1"/>
    <col min="4624" max="4624" width="12" style="160" customWidth="1"/>
    <col min="4625" max="4625" width="13" style="160" customWidth="1"/>
    <col min="4626" max="4626" width="11.42578125" style="160" customWidth="1"/>
    <col min="4627" max="4628" width="10.28515625" style="160"/>
    <col min="4629" max="4629" width="10.5703125" style="160" customWidth="1"/>
    <col min="4630" max="4630" width="11.85546875" style="160" customWidth="1"/>
    <col min="4631" max="4631" width="15.140625" style="160" customWidth="1"/>
    <col min="4632" max="4632" width="13.85546875" style="160" customWidth="1"/>
    <col min="4633" max="4633" width="14" style="160" customWidth="1"/>
    <col min="4634" max="4639" width="9.140625" style="160" customWidth="1"/>
    <col min="4640" max="4640" width="12.140625" style="160" customWidth="1"/>
    <col min="4641" max="4649" width="9.140625" style="160" customWidth="1"/>
    <col min="4650" max="4650" width="12" style="160" customWidth="1"/>
    <col min="4651" max="4651" width="9.140625" style="160" customWidth="1"/>
    <col min="4652" max="4652" width="12.7109375" style="160" customWidth="1"/>
    <col min="4653" max="4662" width="9.140625" style="160" customWidth="1"/>
    <col min="4663" max="4663" width="11.28515625" style="160" customWidth="1"/>
    <col min="4664" max="4664" width="9.140625" style="160" customWidth="1"/>
    <col min="4665" max="4665" width="11.42578125" style="160" customWidth="1"/>
    <col min="4666" max="4667" width="9.140625" style="160" customWidth="1"/>
    <col min="4668" max="4669" width="10.28515625" style="160"/>
    <col min="4670" max="4670" width="9.140625" style="160" customWidth="1"/>
    <col min="4671" max="4671" width="10.28515625" style="160"/>
    <col min="4672" max="4672" width="9.140625" style="160" customWidth="1"/>
    <col min="4673" max="4864" width="10.28515625" style="160"/>
    <col min="4865" max="4865" width="12.7109375" style="160" customWidth="1"/>
    <col min="4866" max="4866" width="10.28515625" style="160"/>
    <col min="4867" max="4867" width="13" style="160" customWidth="1"/>
    <col min="4868" max="4868" width="11.85546875" style="160" customWidth="1"/>
    <col min="4869" max="4869" width="11.28515625" style="160" customWidth="1"/>
    <col min="4870" max="4870" width="10.42578125" style="160" customWidth="1"/>
    <col min="4871" max="4871" width="9.85546875" style="160" customWidth="1"/>
    <col min="4872" max="4872" width="12.42578125" style="160" customWidth="1"/>
    <col min="4873" max="4873" width="9.42578125" style="160" customWidth="1"/>
    <col min="4874" max="4874" width="11.140625" style="160" customWidth="1"/>
    <col min="4875" max="4875" width="7.85546875" style="160" customWidth="1"/>
    <col min="4876" max="4876" width="12.7109375" style="160" customWidth="1"/>
    <col min="4877" max="4877" width="10.140625" style="160" customWidth="1"/>
    <col min="4878" max="4878" width="10.28515625" style="160"/>
    <col min="4879" max="4879" width="11" style="160" customWidth="1"/>
    <col min="4880" max="4880" width="12" style="160" customWidth="1"/>
    <col min="4881" max="4881" width="13" style="160" customWidth="1"/>
    <col min="4882" max="4882" width="11.42578125" style="160" customWidth="1"/>
    <col min="4883" max="4884" width="10.28515625" style="160"/>
    <col min="4885" max="4885" width="10.5703125" style="160" customWidth="1"/>
    <col min="4886" max="4886" width="11.85546875" style="160" customWidth="1"/>
    <col min="4887" max="4887" width="15.140625" style="160" customWidth="1"/>
    <col min="4888" max="4888" width="13.85546875" style="160" customWidth="1"/>
    <col min="4889" max="4889" width="14" style="160" customWidth="1"/>
    <col min="4890" max="4895" width="9.140625" style="160" customWidth="1"/>
    <col min="4896" max="4896" width="12.140625" style="160" customWidth="1"/>
    <col min="4897" max="4905" width="9.140625" style="160" customWidth="1"/>
    <col min="4906" max="4906" width="12" style="160" customWidth="1"/>
    <col min="4907" max="4907" width="9.140625" style="160" customWidth="1"/>
    <col min="4908" max="4908" width="12.7109375" style="160" customWidth="1"/>
    <col min="4909" max="4918" width="9.140625" style="160" customWidth="1"/>
    <col min="4919" max="4919" width="11.28515625" style="160" customWidth="1"/>
    <col min="4920" max="4920" width="9.140625" style="160" customWidth="1"/>
    <col min="4921" max="4921" width="11.42578125" style="160" customWidth="1"/>
    <col min="4922" max="4923" width="9.140625" style="160" customWidth="1"/>
    <col min="4924" max="4925" width="10.28515625" style="160"/>
    <col min="4926" max="4926" width="9.140625" style="160" customWidth="1"/>
    <col min="4927" max="4927" width="10.28515625" style="160"/>
    <col min="4928" max="4928" width="9.140625" style="160" customWidth="1"/>
    <col min="4929" max="5120" width="10.28515625" style="160"/>
    <col min="5121" max="5121" width="12.7109375" style="160" customWidth="1"/>
    <col min="5122" max="5122" width="10.28515625" style="160"/>
    <col min="5123" max="5123" width="13" style="160" customWidth="1"/>
    <col min="5124" max="5124" width="11.85546875" style="160" customWidth="1"/>
    <col min="5125" max="5125" width="11.28515625" style="160" customWidth="1"/>
    <col min="5126" max="5126" width="10.42578125" style="160" customWidth="1"/>
    <col min="5127" max="5127" width="9.85546875" style="160" customWidth="1"/>
    <col min="5128" max="5128" width="12.42578125" style="160" customWidth="1"/>
    <col min="5129" max="5129" width="9.42578125" style="160" customWidth="1"/>
    <col min="5130" max="5130" width="11.140625" style="160" customWidth="1"/>
    <col min="5131" max="5131" width="7.85546875" style="160" customWidth="1"/>
    <col min="5132" max="5132" width="12.7109375" style="160" customWidth="1"/>
    <col min="5133" max="5133" width="10.140625" style="160" customWidth="1"/>
    <col min="5134" max="5134" width="10.28515625" style="160"/>
    <col min="5135" max="5135" width="11" style="160" customWidth="1"/>
    <col min="5136" max="5136" width="12" style="160" customWidth="1"/>
    <col min="5137" max="5137" width="13" style="160" customWidth="1"/>
    <col min="5138" max="5138" width="11.42578125" style="160" customWidth="1"/>
    <col min="5139" max="5140" width="10.28515625" style="160"/>
    <col min="5141" max="5141" width="10.5703125" style="160" customWidth="1"/>
    <col min="5142" max="5142" width="11.85546875" style="160" customWidth="1"/>
    <col min="5143" max="5143" width="15.140625" style="160" customWidth="1"/>
    <col min="5144" max="5144" width="13.85546875" style="160" customWidth="1"/>
    <col min="5145" max="5145" width="14" style="160" customWidth="1"/>
    <col min="5146" max="5151" width="9.140625" style="160" customWidth="1"/>
    <col min="5152" max="5152" width="12.140625" style="160" customWidth="1"/>
    <col min="5153" max="5161" width="9.140625" style="160" customWidth="1"/>
    <col min="5162" max="5162" width="12" style="160" customWidth="1"/>
    <col min="5163" max="5163" width="9.140625" style="160" customWidth="1"/>
    <col min="5164" max="5164" width="12.7109375" style="160" customWidth="1"/>
    <col min="5165" max="5174" width="9.140625" style="160" customWidth="1"/>
    <col min="5175" max="5175" width="11.28515625" style="160" customWidth="1"/>
    <col min="5176" max="5176" width="9.140625" style="160" customWidth="1"/>
    <col min="5177" max="5177" width="11.42578125" style="160" customWidth="1"/>
    <col min="5178" max="5179" width="9.140625" style="160" customWidth="1"/>
    <col min="5180" max="5181" width="10.28515625" style="160"/>
    <col min="5182" max="5182" width="9.140625" style="160" customWidth="1"/>
    <col min="5183" max="5183" width="10.28515625" style="160"/>
    <col min="5184" max="5184" width="9.140625" style="160" customWidth="1"/>
    <col min="5185" max="5376" width="10.28515625" style="160"/>
    <col min="5377" max="5377" width="12.7109375" style="160" customWidth="1"/>
    <col min="5378" max="5378" width="10.28515625" style="160"/>
    <col min="5379" max="5379" width="13" style="160" customWidth="1"/>
    <col min="5380" max="5380" width="11.85546875" style="160" customWidth="1"/>
    <col min="5381" max="5381" width="11.28515625" style="160" customWidth="1"/>
    <col min="5382" max="5382" width="10.42578125" style="160" customWidth="1"/>
    <col min="5383" max="5383" width="9.85546875" style="160" customWidth="1"/>
    <col min="5384" max="5384" width="12.42578125" style="160" customWidth="1"/>
    <col min="5385" max="5385" width="9.42578125" style="160" customWidth="1"/>
    <col min="5386" max="5386" width="11.140625" style="160" customWidth="1"/>
    <col min="5387" max="5387" width="7.85546875" style="160" customWidth="1"/>
    <col min="5388" max="5388" width="12.7109375" style="160" customWidth="1"/>
    <col min="5389" max="5389" width="10.140625" style="160" customWidth="1"/>
    <col min="5390" max="5390" width="10.28515625" style="160"/>
    <col min="5391" max="5391" width="11" style="160" customWidth="1"/>
    <col min="5392" max="5392" width="12" style="160" customWidth="1"/>
    <col min="5393" max="5393" width="13" style="160" customWidth="1"/>
    <col min="5394" max="5394" width="11.42578125" style="160" customWidth="1"/>
    <col min="5395" max="5396" width="10.28515625" style="160"/>
    <col min="5397" max="5397" width="10.5703125" style="160" customWidth="1"/>
    <col min="5398" max="5398" width="11.85546875" style="160" customWidth="1"/>
    <col min="5399" max="5399" width="15.140625" style="160" customWidth="1"/>
    <col min="5400" max="5400" width="13.85546875" style="160" customWidth="1"/>
    <col min="5401" max="5401" width="14" style="160" customWidth="1"/>
    <col min="5402" max="5407" width="9.140625" style="160" customWidth="1"/>
    <col min="5408" max="5408" width="12.140625" style="160" customWidth="1"/>
    <col min="5409" max="5417" width="9.140625" style="160" customWidth="1"/>
    <col min="5418" max="5418" width="12" style="160" customWidth="1"/>
    <col min="5419" max="5419" width="9.140625" style="160" customWidth="1"/>
    <col min="5420" max="5420" width="12.7109375" style="160" customWidth="1"/>
    <col min="5421" max="5430" width="9.140625" style="160" customWidth="1"/>
    <col min="5431" max="5431" width="11.28515625" style="160" customWidth="1"/>
    <col min="5432" max="5432" width="9.140625" style="160" customWidth="1"/>
    <col min="5433" max="5433" width="11.42578125" style="160" customWidth="1"/>
    <col min="5434" max="5435" width="9.140625" style="160" customWidth="1"/>
    <col min="5436" max="5437" width="10.28515625" style="160"/>
    <col min="5438" max="5438" width="9.140625" style="160" customWidth="1"/>
    <col min="5439" max="5439" width="10.28515625" style="160"/>
    <col min="5440" max="5440" width="9.140625" style="160" customWidth="1"/>
    <col min="5441" max="5632" width="10.28515625" style="160"/>
    <col min="5633" max="5633" width="12.7109375" style="160" customWidth="1"/>
    <col min="5634" max="5634" width="10.28515625" style="160"/>
    <col min="5635" max="5635" width="13" style="160" customWidth="1"/>
    <col min="5636" max="5636" width="11.85546875" style="160" customWidth="1"/>
    <col min="5637" max="5637" width="11.28515625" style="160" customWidth="1"/>
    <col min="5638" max="5638" width="10.42578125" style="160" customWidth="1"/>
    <col min="5639" max="5639" width="9.85546875" style="160" customWidth="1"/>
    <col min="5640" max="5640" width="12.42578125" style="160" customWidth="1"/>
    <col min="5641" max="5641" width="9.42578125" style="160" customWidth="1"/>
    <col min="5642" max="5642" width="11.140625" style="160" customWidth="1"/>
    <col min="5643" max="5643" width="7.85546875" style="160" customWidth="1"/>
    <col min="5644" max="5644" width="12.7109375" style="160" customWidth="1"/>
    <col min="5645" max="5645" width="10.140625" style="160" customWidth="1"/>
    <col min="5646" max="5646" width="10.28515625" style="160"/>
    <col min="5647" max="5647" width="11" style="160" customWidth="1"/>
    <col min="5648" max="5648" width="12" style="160" customWidth="1"/>
    <col min="5649" max="5649" width="13" style="160" customWidth="1"/>
    <col min="5650" max="5650" width="11.42578125" style="160" customWidth="1"/>
    <col min="5651" max="5652" width="10.28515625" style="160"/>
    <col min="5653" max="5653" width="10.5703125" style="160" customWidth="1"/>
    <col min="5654" max="5654" width="11.85546875" style="160" customWidth="1"/>
    <col min="5655" max="5655" width="15.140625" style="160" customWidth="1"/>
    <col min="5656" max="5656" width="13.85546875" style="160" customWidth="1"/>
    <col min="5657" max="5657" width="14" style="160" customWidth="1"/>
    <col min="5658" max="5663" width="9.140625" style="160" customWidth="1"/>
    <col min="5664" max="5664" width="12.140625" style="160" customWidth="1"/>
    <col min="5665" max="5673" width="9.140625" style="160" customWidth="1"/>
    <col min="5674" max="5674" width="12" style="160" customWidth="1"/>
    <col min="5675" max="5675" width="9.140625" style="160" customWidth="1"/>
    <col min="5676" max="5676" width="12.7109375" style="160" customWidth="1"/>
    <col min="5677" max="5686" width="9.140625" style="160" customWidth="1"/>
    <col min="5687" max="5687" width="11.28515625" style="160" customWidth="1"/>
    <col min="5688" max="5688" width="9.140625" style="160" customWidth="1"/>
    <col min="5689" max="5689" width="11.42578125" style="160" customWidth="1"/>
    <col min="5690" max="5691" width="9.140625" style="160" customWidth="1"/>
    <col min="5692" max="5693" width="10.28515625" style="160"/>
    <col min="5694" max="5694" width="9.140625" style="160" customWidth="1"/>
    <col min="5695" max="5695" width="10.28515625" style="160"/>
    <col min="5696" max="5696" width="9.140625" style="160" customWidth="1"/>
    <col min="5697" max="5888" width="10.28515625" style="160"/>
    <col min="5889" max="5889" width="12.7109375" style="160" customWidth="1"/>
    <col min="5890" max="5890" width="10.28515625" style="160"/>
    <col min="5891" max="5891" width="13" style="160" customWidth="1"/>
    <col min="5892" max="5892" width="11.85546875" style="160" customWidth="1"/>
    <col min="5893" max="5893" width="11.28515625" style="160" customWidth="1"/>
    <col min="5894" max="5894" width="10.42578125" style="160" customWidth="1"/>
    <col min="5895" max="5895" width="9.85546875" style="160" customWidth="1"/>
    <col min="5896" max="5896" width="12.42578125" style="160" customWidth="1"/>
    <col min="5897" max="5897" width="9.42578125" style="160" customWidth="1"/>
    <col min="5898" max="5898" width="11.140625" style="160" customWidth="1"/>
    <col min="5899" max="5899" width="7.85546875" style="160" customWidth="1"/>
    <col min="5900" max="5900" width="12.7109375" style="160" customWidth="1"/>
    <col min="5901" max="5901" width="10.140625" style="160" customWidth="1"/>
    <col min="5902" max="5902" width="10.28515625" style="160"/>
    <col min="5903" max="5903" width="11" style="160" customWidth="1"/>
    <col min="5904" max="5904" width="12" style="160" customWidth="1"/>
    <col min="5905" max="5905" width="13" style="160" customWidth="1"/>
    <col min="5906" max="5906" width="11.42578125" style="160" customWidth="1"/>
    <col min="5907" max="5908" width="10.28515625" style="160"/>
    <col min="5909" max="5909" width="10.5703125" style="160" customWidth="1"/>
    <col min="5910" max="5910" width="11.85546875" style="160" customWidth="1"/>
    <col min="5911" max="5911" width="15.140625" style="160" customWidth="1"/>
    <col min="5912" max="5912" width="13.85546875" style="160" customWidth="1"/>
    <col min="5913" max="5913" width="14" style="160" customWidth="1"/>
    <col min="5914" max="5919" width="9.140625" style="160" customWidth="1"/>
    <col min="5920" max="5920" width="12.140625" style="160" customWidth="1"/>
    <col min="5921" max="5929" width="9.140625" style="160" customWidth="1"/>
    <col min="5930" max="5930" width="12" style="160" customWidth="1"/>
    <col min="5931" max="5931" width="9.140625" style="160" customWidth="1"/>
    <col min="5932" max="5932" width="12.7109375" style="160" customWidth="1"/>
    <col min="5933" max="5942" width="9.140625" style="160" customWidth="1"/>
    <col min="5943" max="5943" width="11.28515625" style="160" customWidth="1"/>
    <col min="5944" max="5944" width="9.140625" style="160" customWidth="1"/>
    <col min="5945" max="5945" width="11.42578125" style="160" customWidth="1"/>
    <col min="5946" max="5947" width="9.140625" style="160" customWidth="1"/>
    <col min="5948" max="5949" width="10.28515625" style="160"/>
    <col min="5950" max="5950" width="9.140625" style="160" customWidth="1"/>
    <col min="5951" max="5951" width="10.28515625" style="160"/>
    <col min="5952" max="5952" width="9.140625" style="160" customWidth="1"/>
    <col min="5953" max="6144" width="10.28515625" style="160"/>
    <col min="6145" max="6145" width="12.7109375" style="160" customWidth="1"/>
    <col min="6146" max="6146" width="10.28515625" style="160"/>
    <col min="6147" max="6147" width="13" style="160" customWidth="1"/>
    <col min="6148" max="6148" width="11.85546875" style="160" customWidth="1"/>
    <col min="6149" max="6149" width="11.28515625" style="160" customWidth="1"/>
    <col min="6150" max="6150" width="10.42578125" style="160" customWidth="1"/>
    <col min="6151" max="6151" width="9.85546875" style="160" customWidth="1"/>
    <col min="6152" max="6152" width="12.42578125" style="160" customWidth="1"/>
    <col min="6153" max="6153" width="9.42578125" style="160" customWidth="1"/>
    <col min="6154" max="6154" width="11.140625" style="160" customWidth="1"/>
    <col min="6155" max="6155" width="7.85546875" style="160" customWidth="1"/>
    <col min="6156" max="6156" width="12.7109375" style="160" customWidth="1"/>
    <col min="6157" max="6157" width="10.140625" style="160" customWidth="1"/>
    <col min="6158" max="6158" width="10.28515625" style="160"/>
    <col min="6159" max="6159" width="11" style="160" customWidth="1"/>
    <col min="6160" max="6160" width="12" style="160" customWidth="1"/>
    <col min="6161" max="6161" width="13" style="160" customWidth="1"/>
    <col min="6162" max="6162" width="11.42578125" style="160" customWidth="1"/>
    <col min="6163" max="6164" width="10.28515625" style="160"/>
    <col min="6165" max="6165" width="10.5703125" style="160" customWidth="1"/>
    <col min="6166" max="6166" width="11.85546875" style="160" customWidth="1"/>
    <col min="6167" max="6167" width="15.140625" style="160" customWidth="1"/>
    <col min="6168" max="6168" width="13.85546875" style="160" customWidth="1"/>
    <col min="6169" max="6169" width="14" style="160" customWidth="1"/>
    <col min="6170" max="6175" width="9.140625" style="160" customWidth="1"/>
    <col min="6176" max="6176" width="12.140625" style="160" customWidth="1"/>
    <col min="6177" max="6185" width="9.140625" style="160" customWidth="1"/>
    <col min="6186" max="6186" width="12" style="160" customWidth="1"/>
    <col min="6187" max="6187" width="9.140625" style="160" customWidth="1"/>
    <col min="6188" max="6188" width="12.7109375" style="160" customWidth="1"/>
    <col min="6189" max="6198" width="9.140625" style="160" customWidth="1"/>
    <col min="6199" max="6199" width="11.28515625" style="160" customWidth="1"/>
    <col min="6200" max="6200" width="9.140625" style="160" customWidth="1"/>
    <col min="6201" max="6201" width="11.42578125" style="160" customWidth="1"/>
    <col min="6202" max="6203" width="9.140625" style="160" customWidth="1"/>
    <col min="6204" max="6205" width="10.28515625" style="160"/>
    <col min="6206" max="6206" width="9.140625" style="160" customWidth="1"/>
    <col min="6207" max="6207" width="10.28515625" style="160"/>
    <col min="6208" max="6208" width="9.140625" style="160" customWidth="1"/>
    <col min="6209" max="6400" width="10.28515625" style="160"/>
    <col min="6401" max="6401" width="12.7109375" style="160" customWidth="1"/>
    <col min="6402" max="6402" width="10.28515625" style="160"/>
    <col min="6403" max="6403" width="13" style="160" customWidth="1"/>
    <col min="6404" max="6404" width="11.85546875" style="160" customWidth="1"/>
    <col min="6405" max="6405" width="11.28515625" style="160" customWidth="1"/>
    <col min="6406" max="6406" width="10.42578125" style="160" customWidth="1"/>
    <col min="6407" max="6407" width="9.85546875" style="160" customWidth="1"/>
    <col min="6408" max="6408" width="12.42578125" style="160" customWidth="1"/>
    <col min="6409" max="6409" width="9.42578125" style="160" customWidth="1"/>
    <col min="6410" max="6410" width="11.140625" style="160" customWidth="1"/>
    <col min="6411" max="6411" width="7.85546875" style="160" customWidth="1"/>
    <col min="6412" max="6412" width="12.7109375" style="160" customWidth="1"/>
    <col min="6413" max="6413" width="10.140625" style="160" customWidth="1"/>
    <col min="6414" max="6414" width="10.28515625" style="160"/>
    <col min="6415" max="6415" width="11" style="160" customWidth="1"/>
    <col min="6416" max="6416" width="12" style="160" customWidth="1"/>
    <col min="6417" max="6417" width="13" style="160" customWidth="1"/>
    <col min="6418" max="6418" width="11.42578125" style="160" customWidth="1"/>
    <col min="6419" max="6420" width="10.28515625" style="160"/>
    <col min="6421" max="6421" width="10.5703125" style="160" customWidth="1"/>
    <col min="6422" max="6422" width="11.85546875" style="160" customWidth="1"/>
    <col min="6423" max="6423" width="15.140625" style="160" customWidth="1"/>
    <col min="6424" max="6424" width="13.85546875" style="160" customWidth="1"/>
    <col min="6425" max="6425" width="14" style="160" customWidth="1"/>
    <col min="6426" max="6431" width="9.140625" style="160" customWidth="1"/>
    <col min="6432" max="6432" width="12.140625" style="160" customWidth="1"/>
    <col min="6433" max="6441" width="9.140625" style="160" customWidth="1"/>
    <col min="6442" max="6442" width="12" style="160" customWidth="1"/>
    <col min="6443" max="6443" width="9.140625" style="160" customWidth="1"/>
    <col min="6444" max="6444" width="12.7109375" style="160" customWidth="1"/>
    <col min="6445" max="6454" width="9.140625" style="160" customWidth="1"/>
    <col min="6455" max="6455" width="11.28515625" style="160" customWidth="1"/>
    <col min="6456" max="6456" width="9.140625" style="160" customWidth="1"/>
    <col min="6457" max="6457" width="11.42578125" style="160" customWidth="1"/>
    <col min="6458" max="6459" width="9.140625" style="160" customWidth="1"/>
    <col min="6460" max="6461" width="10.28515625" style="160"/>
    <col min="6462" max="6462" width="9.140625" style="160" customWidth="1"/>
    <col min="6463" max="6463" width="10.28515625" style="160"/>
    <col min="6464" max="6464" width="9.140625" style="160" customWidth="1"/>
    <col min="6465" max="6656" width="10.28515625" style="160"/>
    <col min="6657" max="6657" width="12.7109375" style="160" customWidth="1"/>
    <col min="6658" max="6658" width="10.28515625" style="160"/>
    <col min="6659" max="6659" width="13" style="160" customWidth="1"/>
    <col min="6660" max="6660" width="11.85546875" style="160" customWidth="1"/>
    <col min="6661" max="6661" width="11.28515625" style="160" customWidth="1"/>
    <col min="6662" max="6662" width="10.42578125" style="160" customWidth="1"/>
    <col min="6663" max="6663" width="9.85546875" style="160" customWidth="1"/>
    <col min="6664" max="6664" width="12.42578125" style="160" customWidth="1"/>
    <col min="6665" max="6665" width="9.42578125" style="160" customWidth="1"/>
    <col min="6666" max="6666" width="11.140625" style="160" customWidth="1"/>
    <col min="6667" max="6667" width="7.85546875" style="160" customWidth="1"/>
    <col min="6668" max="6668" width="12.7109375" style="160" customWidth="1"/>
    <col min="6669" max="6669" width="10.140625" style="160" customWidth="1"/>
    <col min="6670" max="6670" width="10.28515625" style="160"/>
    <col min="6671" max="6671" width="11" style="160" customWidth="1"/>
    <col min="6672" max="6672" width="12" style="160" customWidth="1"/>
    <col min="6673" max="6673" width="13" style="160" customWidth="1"/>
    <col min="6674" max="6674" width="11.42578125" style="160" customWidth="1"/>
    <col min="6675" max="6676" width="10.28515625" style="160"/>
    <col min="6677" max="6677" width="10.5703125" style="160" customWidth="1"/>
    <col min="6678" max="6678" width="11.85546875" style="160" customWidth="1"/>
    <col min="6679" max="6679" width="15.140625" style="160" customWidth="1"/>
    <col min="6680" max="6680" width="13.85546875" style="160" customWidth="1"/>
    <col min="6681" max="6681" width="14" style="160" customWidth="1"/>
    <col min="6682" max="6687" width="9.140625" style="160" customWidth="1"/>
    <col min="6688" max="6688" width="12.140625" style="160" customWidth="1"/>
    <col min="6689" max="6697" width="9.140625" style="160" customWidth="1"/>
    <col min="6698" max="6698" width="12" style="160" customWidth="1"/>
    <col min="6699" max="6699" width="9.140625" style="160" customWidth="1"/>
    <col min="6700" max="6700" width="12.7109375" style="160" customWidth="1"/>
    <col min="6701" max="6710" width="9.140625" style="160" customWidth="1"/>
    <col min="6711" max="6711" width="11.28515625" style="160" customWidth="1"/>
    <col min="6712" max="6712" width="9.140625" style="160" customWidth="1"/>
    <col min="6713" max="6713" width="11.42578125" style="160" customWidth="1"/>
    <col min="6714" max="6715" width="9.140625" style="160" customWidth="1"/>
    <col min="6716" max="6717" width="10.28515625" style="160"/>
    <col min="6718" max="6718" width="9.140625" style="160" customWidth="1"/>
    <col min="6719" max="6719" width="10.28515625" style="160"/>
    <col min="6720" max="6720" width="9.140625" style="160" customWidth="1"/>
    <col min="6721" max="6912" width="10.28515625" style="160"/>
    <col min="6913" max="6913" width="12.7109375" style="160" customWidth="1"/>
    <col min="6914" max="6914" width="10.28515625" style="160"/>
    <col min="6915" max="6915" width="13" style="160" customWidth="1"/>
    <col min="6916" max="6916" width="11.85546875" style="160" customWidth="1"/>
    <col min="6917" max="6917" width="11.28515625" style="160" customWidth="1"/>
    <col min="6918" max="6918" width="10.42578125" style="160" customWidth="1"/>
    <col min="6919" max="6919" width="9.85546875" style="160" customWidth="1"/>
    <col min="6920" max="6920" width="12.42578125" style="160" customWidth="1"/>
    <col min="6921" max="6921" width="9.42578125" style="160" customWidth="1"/>
    <col min="6922" max="6922" width="11.140625" style="160" customWidth="1"/>
    <col min="6923" max="6923" width="7.85546875" style="160" customWidth="1"/>
    <col min="6924" max="6924" width="12.7109375" style="160" customWidth="1"/>
    <col min="6925" max="6925" width="10.140625" style="160" customWidth="1"/>
    <col min="6926" max="6926" width="10.28515625" style="160"/>
    <col min="6927" max="6927" width="11" style="160" customWidth="1"/>
    <col min="6928" max="6928" width="12" style="160" customWidth="1"/>
    <col min="6929" max="6929" width="13" style="160" customWidth="1"/>
    <col min="6930" max="6930" width="11.42578125" style="160" customWidth="1"/>
    <col min="6931" max="6932" width="10.28515625" style="160"/>
    <col min="6933" max="6933" width="10.5703125" style="160" customWidth="1"/>
    <col min="6934" max="6934" width="11.85546875" style="160" customWidth="1"/>
    <col min="6935" max="6935" width="15.140625" style="160" customWidth="1"/>
    <col min="6936" max="6936" width="13.85546875" style="160" customWidth="1"/>
    <col min="6937" max="6937" width="14" style="160" customWidth="1"/>
    <col min="6938" max="6943" width="9.140625" style="160" customWidth="1"/>
    <col min="6944" max="6944" width="12.140625" style="160" customWidth="1"/>
    <col min="6945" max="6953" width="9.140625" style="160" customWidth="1"/>
    <col min="6954" max="6954" width="12" style="160" customWidth="1"/>
    <col min="6955" max="6955" width="9.140625" style="160" customWidth="1"/>
    <col min="6956" max="6956" width="12.7109375" style="160" customWidth="1"/>
    <col min="6957" max="6966" width="9.140625" style="160" customWidth="1"/>
    <col min="6967" max="6967" width="11.28515625" style="160" customWidth="1"/>
    <col min="6968" max="6968" width="9.140625" style="160" customWidth="1"/>
    <col min="6969" max="6969" width="11.42578125" style="160" customWidth="1"/>
    <col min="6970" max="6971" width="9.140625" style="160" customWidth="1"/>
    <col min="6972" max="6973" width="10.28515625" style="160"/>
    <col min="6974" max="6974" width="9.140625" style="160" customWidth="1"/>
    <col min="6975" max="6975" width="10.28515625" style="160"/>
    <col min="6976" max="6976" width="9.140625" style="160" customWidth="1"/>
    <col min="6977" max="7168" width="10.28515625" style="160"/>
    <col min="7169" max="7169" width="12.7109375" style="160" customWidth="1"/>
    <col min="7170" max="7170" width="10.28515625" style="160"/>
    <col min="7171" max="7171" width="13" style="160" customWidth="1"/>
    <col min="7172" max="7172" width="11.85546875" style="160" customWidth="1"/>
    <col min="7173" max="7173" width="11.28515625" style="160" customWidth="1"/>
    <col min="7174" max="7174" width="10.42578125" style="160" customWidth="1"/>
    <col min="7175" max="7175" width="9.85546875" style="160" customWidth="1"/>
    <col min="7176" max="7176" width="12.42578125" style="160" customWidth="1"/>
    <col min="7177" max="7177" width="9.42578125" style="160" customWidth="1"/>
    <col min="7178" max="7178" width="11.140625" style="160" customWidth="1"/>
    <col min="7179" max="7179" width="7.85546875" style="160" customWidth="1"/>
    <col min="7180" max="7180" width="12.7109375" style="160" customWidth="1"/>
    <col min="7181" max="7181" width="10.140625" style="160" customWidth="1"/>
    <col min="7182" max="7182" width="10.28515625" style="160"/>
    <col min="7183" max="7183" width="11" style="160" customWidth="1"/>
    <col min="7184" max="7184" width="12" style="160" customWidth="1"/>
    <col min="7185" max="7185" width="13" style="160" customWidth="1"/>
    <col min="7186" max="7186" width="11.42578125" style="160" customWidth="1"/>
    <col min="7187" max="7188" width="10.28515625" style="160"/>
    <col min="7189" max="7189" width="10.5703125" style="160" customWidth="1"/>
    <col min="7190" max="7190" width="11.85546875" style="160" customWidth="1"/>
    <col min="7191" max="7191" width="15.140625" style="160" customWidth="1"/>
    <col min="7192" max="7192" width="13.85546875" style="160" customWidth="1"/>
    <col min="7193" max="7193" width="14" style="160" customWidth="1"/>
    <col min="7194" max="7199" width="9.140625" style="160" customWidth="1"/>
    <col min="7200" max="7200" width="12.140625" style="160" customWidth="1"/>
    <col min="7201" max="7209" width="9.140625" style="160" customWidth="1"/>
    <col min="7210" max="7210" width="12" style="160" customWidth="1"/>
    <col min="7211" max="7211" width="9.140625" style="160" customWidth="1"/>
    <col min="7212" max="7212" width="12.7109375" style="160" customWidth="1"/>
    <col min="7213" max="7222" width="9.140625" style="160" customWidth="1"/>
    <col min="7223" max="7223" width="11.28515625" style="160" customWidth="1"/>
    <col min="7224" max="7224" width="9.140625" style="160" customWidth="1"/>
    <col min="7225" max="7225" width="11.42578125" style="160" customWidth="1"/>
    <col min="7226" max="7227" width="9.140625" style="160" customWidth="1"/>
    <col min="7228" max="7229" width="10.28515625" style="160"/>
    <col min="7230" max="7230" width="9.140625" style="160" customWidth="1"/>
    <col min="7231" max="7231" width="10.28515625" style="160"/>
    <col min="7232" max="7232" width="9.140625" style="160" customWidth="1"/>
    <col min="7233" max="7424" width="10.28515625" style="160"/>
    <col min="7425" max="7425" width="12.7109375" style="160" customWidth="1"/>
    <col min="7426" max="7426" width="10.28515625" style="160"/>
    <col min="7427" max="7427" width="13" style="160" customWidth="1"/>
    <col min="7428" max="7428" width="11.85546875" style="160" customWidth="1"/>
    <col min="7429" max="7429" width="11.28515625" style="160" customWidth="1"/>
    <col min="7430" max="7430" width="10.42578125" style="160" customWidth="1"/>
    <col min="7431" max="7431" width="9.85546875" style="160" customWidth="1"/>
    <col min="7432" max="7432" width="12.42578125" style="160" customWidth="1"/>
    <col min="7433" max="7433" width="9.42578125" style="160" customWidth="1"/>
    <col min="7434" max="7434" width="11.140625" style="160" customWidth="1"/>
    <col min="7435" max="7435" width="7.85546875" style="160" customWidth="1"/>
    <col min="7436" max="7436" width="12.7109375" style="160" customWidth="1"/>
    <col min="7437" max="7437" width="10.140625" style="160" customWidth="1"/>
    <col min="7438" max="7438" width="10.28515625" style="160"/>
    <col min="7439" max="7439" width="11" style="160" customWidth="1"/>
    <col min="7440" max="7440" width="12" style="160" customWidth="1"/>
    <col min="7441" max="7441" width="13" style="160" customWidth="1"/>
    <col min="7442" max="7442" width="11.42578125" style="160" customWidth="1"/>
    <col min="7443" max="7444" width="10.28515625" style="160"/>
    <col min="7445" max="7445" width="10.5703125" style="160" customWidth="1"/>
    <col min="7446" max="7446" width="11.85546875" style="160" customWidth="1"/>
    <col min="7447" max="7447" width="15.140625" style="160" customWidth="1"/>
    <col min="7448" max="7448" width="13.85546875" style="160" customWidth="1"/>
    <col min="7449" max="7449" width="14" style="160" customWidth="1"/>
    <col min="7450" max="7455" width="9.140625" style="160" customWidth="1"/>
    <col min="7456" max="7456" width="12.140625" style="160" customWidth="1"/>
    <col min="7457" max="7465" width="9.140625" style="160" customWidth="1"/>
    <col min="7466" max="7466" width="12" style="160" customWidth="1"/>
    <col min="7467" max="7467" width="9.140625" style="160" customWidth="1"/>
    <col min="7468" max="7468" width="12.7109375" style="160" customWidth="1"/>
    <col min="7469" max="7478" width="9.140625" style="160" customWidth="1"/>
    <col min="7479" max="7479" width="11.28515625" style="160" customWidth="1"/>
    <col min="7480" max="7480" width="9.140625" style="160" customWidth="1"/>
    <col min="7481" max="7481" width="11.42578125" style="160" customWidth="1"/>
    <col min="7482" max="7483" width="9.140625" style="160" customWidth="1"/>
    <col min="7484" max="7485" width="10.28515625" style="160"/>
    <col min="7486" max="7486" width="9.140625" style="160" customWidth="1"/>
    <col min="7487" max="7487" width="10.28515625" style="160"/>
    <col min="7488" max="7488" width="9.140625" style="160" customWidth="1"/>
    <col min="7489" max="7680" width="10.28515625" style="160"/>
    <col min="7681" max="7681" width="12.7109375" style="160" customWidth="1"/>
    <col min="7682" max="7682" width="10.28515625" style="160"/>
    <col min="7683" max="7683" width="13" style="160" customWidth="1"/>
    <col min="7684" max="7684" width="11.85546875" style="160" customWidth="1"/>
    <col min="7685" max="7685" width="11.28515625" style="160" customWidth="1"/>
    <col min="7686" max="7686" width="10.42578125" style="160" customWidth="1"/>
    <col min="7687" max="7687" width="9.85546875" style="160" customWidth="1"/>
    <col min="7688" max="7688" width="12.42578125" style="160" customWidth="1"/>
    <col min="7689" max="7689" width="9.42578125" style="160" customWidth="1"/>
    <col min="7690" max="7690" width="11.140625" style="160" customWidth="1"/>
    <col min="7691" max="7691" width="7.85546875" style="160" customWidth="1"/>
    <col min="7692" max="7692" width="12.7109375" style="160" customWidth="1"/>
    <col min="7693" max="7693" width="10.140625" style="160" customWidth="1"/>
    <col min="7694" max="7694" width="10.28515625" style="160"/>
    <col min="7695" max="7695" width="11" style="160" customWidth="1"/>
    <col min="7696" max="7696" width="12" style="160" customWidth="1"/>
    <col min="7697" max="7697" width="13" style="160" customWidth="1"/>
    <col min="7698" max="7698" width="11.42578125" style="160" customWidth="1"/>
    <col min="7699" max="7700" width="10.28515625" style="160"/>
    <col min="7701" max="7701" width="10.5703125" style="160" customWidth="1"/>
    <col min="7702" max="7702" width="11.85546875" style="160" customWidth="1"/>
    <col min="7703" max="7703" width="15.140625" style="160" customWidth="1"/>
    <col min="7704" max="7704" width="13.85546875" style="160" customWidth="1"/>
    <col min="7705" max="7705" width="14" style="160" customWidth="1"/>
    <col min="7706" max="7711" width="9.140625" style="160" customWidth="1"/>
    <col min="7712" max="7712" width="12.140625" style="160" customWidth="1"/>
    <col min="7713" max="7721" width="9.140625" style="160" customWidth="1"/>
    <col min="7722" max="7722" width="12" style="160" customWidth="1"/>
    <col min="7723" max="7723" width="9.140625" style="160" customWidth="1"/>
    <col min="7724" max="7724" width="12.7109375" style="160" customWidth="1"/>
    <col min="7725" max="7734" width="9.140625" style="160" customWidth="1"/>
    <col min="7735" max="7735" width="11.28515625" style="160" customWidth="1"/>
    <col min="7736" max="7736" width="9.140625" style="160" customWidth="1"/>
    <col min="7737" max="7737" width="11.42578125" style="160" customWidth="1"/>
    <col min="7738" max="7739" width="9.140625" style="160" customWidth="1"/>
    <col min="7740" max="7741" width="10.28515625" style="160"/>
    <col min="7742" max="7742" width="9.140625" style="160" customWidth="1"/>
    <col min="7743" max="7743" width="10.28515625" style="160"/>
    <col min="7744" max="7744" width="9.140625" style="160" customWidth="1"/>
    <col min="7745" max="7936" width="10.28515625" style="160"/>
    <col min="7937" max="7937" width="12.7109375" style="160" customWidth="1"/>
    <col min="7938" max="7938" width="10.28515625" style="160"/>
    <col min="7939" max="7939" width="13" style="160" customWidth="1"/>
    <col min="7940" max="7940" width="11.85546875" style="160" customWidth="1"/>
    <col min="7941" max="7941" width="11.28515625" style="160" customWidth="1"/>
    <col min="7942" max="7942" width="10.42578125" style="160" customWidth="1"/>
    <col min="7943" max="7943" width="9.85546875" style="160" customWidth="1"/>
    <col min="7944" max="7944" width="12.42578125" style="160" customWidth="1"/>
    <col min="7945" max="7945" width="9.42578125" style="160" customWidth="1"/>
    <col min="7946" max="7946" width="11.140625" style="160" customWidth="1"/>
    <col min="7947" max="7947" width="7.85546875" style="160" customWidth="1"/>
    <col min="7948" max="7948" width="12.7109375" style="160" customWidth="1"/>
    <col min="7949" max="7949" width="10.140625" style="160" customWidth="1"/>
    <col min="7950" max="7950" width="10.28515625" style="160"/>
    <col min="7951" max="7951" width="11" style="160" customWidth="1"/>
    <col min="7952" max="7952" width="12" style="160" customWidth="1"/>
    <col min="7953" max="7953" width="13" style="160" customWidth="1"/>
    <col min="7954" max="7954" width="11.42578125" style="160" customWidth="1"/>
    <col min="7955" max="7956" width="10.28515625" style="160"/>
    <col min="7957" max="7957" width="10.5703125" style="160" customWidth="1"/>
    <col min="7958" max="7958" width="11.85546875" style="160" customWidth="1"/>
    <col min="7959" max="7959" width="15.140625" style="160" customWidth="1"/>
    <col min="7960" max="7960" width="13.85546875" style="160" customWidth="1"/>
    <col min="7961" max="7961" width="14" style="160" customWidth="1"/>
    <col min="7962" max="7967" width="9.140625" style="160" customWidth="1"/>
    <col min="7968" max="7968" width="12.140625" style="160" customWidth="1"/>
    <col min="7969" max="7977" width="9.140625" style="160" customWidth="1"/>
    <col min="7978" max="7978" width="12" style="160" customWidth="1"/>
    <col min="7979" max="7979" width="9.140625" style="160" customWidth="1"/>
    <col min="7980" max="7980" width="12.7109375" style="160" customWidth="1"/>
    <col min="7981" max="7990" width="9.140625" style="160" customWidth="1"/>
    <col min="7991" max="7991" width="11.28515625" style="160" customWidth="1"/>
    <col min="7992" max="7992" width="9.140625" style="160" customWidth="1"/>
    <col min="7993" max="7993" width="11.42578125" style="160" customWidth="1"/>
    <col min="7994" max="7995" width="9.140625" style="160" customWidth="1"/>
    <col min="7996" max="7997" width="10.28515625" style="160"/>
    <col min="7998" max="7998" width="9.140625" style="160" customWidth="1"/>
    <col min="7999" max="7999" width="10.28515625" style="160"/>
    <col min="8000" max="8000" width="9.140625" style="160" customWidth="1"/>
    <col min="8001" max="8192" width="10.28515625" style="160"/>
    <col min="8193" max="8193" width="12.7109375" style="160" customWidth="1"/>
    <col min="8194" max="8194" width="10.28515625" style="160"/>
    <col min="8195" max="8195" width="13" style="160" customWidth="1"/>
    <col min="8196" max="8196" width="11.85546875" style="160" customWidth="1"/>
    <col min="8197" max="8197" width="11.28515625" style="160" customWidth="1"/>
    <col min="8198" max="8198" width="10.42578125" style="160" customWidth="1"/>
    <col min="8199" max="8199" width="9.85546875" style="160" customWidth="1"/>
    <col min="8200" max="8200" width="12.42578125" style="160" customWidth="1"/>
    <col min="8201" max="8201" width="9.42578125" style="160" customWidth="1"/>
    <col min="8202" max="8202" width="11.140625" style="160" customWidth="1"/>
    <col min="8203" max="8203" width="7.85546875" style="160" customWidth="1"/>
    <col min="8204" max="8204" width="12.7109375" style="160" customWidth="1"/>
    <col min="8205" max="8205" width="10.140625" style="160" customWidth="1"/>
    <col min="8206" max="8206" width="10.28515625" style="160"/>
    <col min="8207" max="8207" width="11" style="160" customWidth="1"/>
    <col min="8208" max="8208" width="12" style="160" customWidth="1"/>
    <col min="8209" max="8209" width="13" style="160" customWidth="1"/>
    <col min="8210" max="8210" width="11.42578125" style="160" customWidth="1"/>
    <col min="8211" max="8212" width="10.28515625" style="160"/>
    <col min="8213" max="8213" width="10.5703125" style="160" customWidth="1"/>
    <col min="8214" max="8214" width="11.85546875" style="160" customWidth="1"/>
    <col min="8215" max="8215" width="15.140625" style="160" customWidth="1"/>
    <col min="8216" max="8216" width="13.85546875" style="160" customWidth="1"/>
    <col min="8217" max="8217" width="14" style="160" customWidth="1"/>
    <col min="8218" max="8223" width="9.140625" style="160" customWidth="1"/>
    <col min="8224" max="8224" width="12.140625" style="160" customWidth="1"/>
    <col min="8225" max="8233" width="9.140625" style="160" customWidth="1"/>
    <col min="8234" max="8234" width="12" style="160" customWidth="1"/>
    <col min="8235" max="8235" width="9.140625" style="160" customWidth="1"/>
    <col min="8236" max="8236" width="12.7109375" style="160" customWidth="1"/>
    <col min="8237" max="8246" width="9.140625" style="160" customWidth="1"/>
    <col min="8247" max="8247" width="11.28515625" style="160" customWidth="1"/>
    <col min="8248" max="8248" width="9.140625" style="160" customWidth="1"/>
    <col min="8249" max="8249" width="11.42578125" style="160" customWidth="1"/>
    <col min="8250" max="8251" width="9.140625" style="160" customWidth="1"/>
    <col min="8252" max="8253" width="10.28515625" style="160"/>
    <col min="8254" max="8254" width="9.140625" style="160" customWidth="1"/>
    <col min="8255" max="8255" width="10.28515625" style="160"/>
    <col min="8256" max="8256" width="9.140625" style="160" customWidth="1"/>
    <col min="8257" max="8448" width="10.28515625" style="160"/>
    <col min="8449" max="8449" width="12.7109375" style="160" customWidth="1"/>
    <col min="8450" max="8450" width="10.28515625" style="160"/>
    <col min="8451" max="8451" width="13" style="160" customWidth="1"/>
    <col min="8452" max="8452" width="11.85546875" style="160" customWidth="1"/>
    <col min="8453" max="8453" width="11.28515625" style="160" customWidth="1"/>
    <col min="8454" max="8454" width="10.42578125" style="160" customWidth="1"/>
    <col min="8455" max="8455" width="9.85546875" style="160" customWidth="1"/>
    <col min="8456" max="8456" width="12.42578125" style="160" customWidth="1"/>
    <col min="8457" max="8457" width="9.42578125" style="160" customWidth="1"/>
    <col min="8458" max="8458" width="11.140625" style="160" customWidth="1"/>
    <col min="8459" max="8459" width="7.85546875" style="160" customWidth="1"/>
    <col min="8460" max="8460" width="12.7109375" style="160" customWidth="1"/>
    <col min="8461" max="8461" width="10.140625" style="160" customWidth="1"/>
    <col min="8462" max="8462" width="10.28515625" style="160"/>
    <col min="8463" max="8463" width="11" style="160" customWidth="1"/>
    <col min="8464" max="8464" width="12" style="160" customWidth="1"/>
    <col min="8465" max="8465" width="13" style="160" customWidth="1"/>
    <col min="8466" max="8466" width="11.42578125" style="160" customWidth="1"/>
    <col min="8467" max="8468" width="10.28515625" style="160"/>
    <col min="8469" max="8469" width="10.5703125" style="160" customWidth="1"/>
    <col min="8470" max="8470" width="11.85546875" style="160" customWidth="1"/>
    <col min="8471" max="8471" width="15.140625" style="160" customWidth="1"/>
    <col min="8472" max="8472" width="13.85546875" style="160" customWidth="1"/>
    <col min="8473" max="8473" width="14" style="160" customWidth="1"/>
    <col min="8474" max="8479" width="9.140625" style="160" customWidth="1"/>
    <col min="8480" max="8480" width="12.140625" style="160" customWidth="1"/>
    <col min="8481" max="8489" width="9.140625" style="160" customWidth="1"/>
    <col min="8490" max="8490" width="12" style="160" customWidth="1"/>
    <col min="8491" max="8491" width="9.140625" style="160" customWidth="1"/>
    <col min="8492" max="8492" width="12.7109375" style="160" customWidth="1"/>
    <col min="8493" max="8502" width="9.140625" style="160" customWidth="1"/>
    <col min="8503" max="8503" width="11.28515625" style="160" customWidth="1"/>
    <col min="8504" max="8504" width="9.140625" style="160" customWidth="1"/>
    <col min="8505" max="8505" width="11.42578125" style="160" customWidth="1"/>
    <col min="8506" max="8507" width="9.140625" style="160" customWidth="1"/>
    <col min="8508" max="8509" width="10.28515625" style="160"/>
    <col min="8510" max="8510" width="9.140625" style="160" customWidth="1"/>
    <col min="8511" max="8511" width="10.28515625" style="160"/>
    <col min="8512" max="8512" width="9.140625" style="160" customWidth="1"/>
    <col min="8513" max="8704" width="10.28515625" style="160"/>
    <col min="8705" max="8705" width="12.7109375" style="160" customWidth="1"/>
    <col min="8706" max="8706" width="10.28515625" style="160"/>
    <col min="8707" max="8707" width="13" style="160" customWidth="1"/>
    <col min="8708" max="8708" width="11.85546875" style="160" customWidth="1"/>
    <col min="8709" max="8709" width="11.28515625" style="160" customWidth="1"/>
    <col min="8710" max="8710" width="10.42578125" style="160" customWidth="1"/>
    <col min="8711" max="8711" width="9.85546875" style="160" customWidth="1"/>
    <col min="8712" max="8712" width="12.42578125" style="160" customWidth="1"/>
    <col min="8713" max="8713" width="9.42578125" style="160" customWidth="1"/>
    <col min="8714" max="8714" width="11.140625" style="160" customWidth="1"/>
    <col min="8715" max="8715" width="7.85546875" style="160" customWidth="1"/>
    <col min="8716" max="8716" width="12.7109375" style="160" customWidth="1"/>
    <col min="8717" max="8717" width="10.140625" style="160" customWidth="1"/>
    <col min="8718" max="8718" width="10.28515625" style="160"/>
    <col min="8719" max="8719" width="11" style="160" customWidth="1"/>
    <col min="8720" max="8720" width="12" style="160" customWidth="1"/>
    <col min="8721" max="8721" width="13" style="160" customWidth="1"/>
    <col min="8722" max="8722" width="11.42578125" style="160" customWidth="1"/>
    <col min="8723" max="8724" width="10.28515625" style="160"/>
    <col min="8725" max="8725" width="10.5703125" style="160" customWidth="1"/>
    <col min="8726" max="8726" width="11.85546875" style="160" customWidth="1"/>
    <col min="8727" max="8727" width="15.140625" style="160" customWidth="1"/>
    <col min="8728" max="8728" width="13.85546875" style="160" customWidth="1"/>
    <col min="8729" max="8729" width="14" style="160" customWidth="1"/>
    <col min="8730" max="8735" width="9.140625" style="160" customWidth="1"/>
    <col min="8736" max="8736" width="12.140625" style="160" customWidth="1"/>
    <col min="8737" max="8745" width="9.140625" style="160" customWidth="1"/>
    <col min="8746" max="8746" width="12" style="160" customWidth="1"/>
    <col min="8747" max="8747" width="9.140625" style="160" customWidth="1"/>
    <col min="8748" max="8748" width="12.7109375" style="160" customWidth="1"/>
    <col min="8749" max="8758" width="9.140625" style="160" customWidth="1"/>
    <col min="8759" max="8759" width="11.28515625" style="160" customWidth="1"/>
    <col min="8760" max="8760" width="9.140625" style="160" customWidth="1"/>
    <col min="8761" max="8761" width="11.42578125" style="160" customWidth="1"/>
    <col min="8762" max="8763" width="9.140625" style="160" customWidth="1"/>
    <col min="8764" max="8765" width="10.28515625" style="160"/>
    <col min="8766" max="8766" width="9.140625" style="160" customWidth="1"/>
    <col min="8767" max="8767" width="10.28515625" style="160"/>
    <col min="8768" max="8768" width="9.140625" style="160" customWidth="1"/>
    <col min="8769" max="8960" width="10.28515625" style="160"/>
    <col min="8961" max="8961" width="12.7109375" style="160" customWidth="1"/>
    <col min="8962" max="8962" width="10.28515625" style="160"/>
    <col min="8963" max="8963" width="13" style="160" customWidth="1"/>
    <col min="8964" max="8964" width="11.85546875" style="160" customWidth="1"/>
    <col min="8965" max="8965" width="11.28515625" style="160" customWidth="1"/>
    <col min="8966" max="8966" width="10.42578125" style="160" customWidth="1"/>
    <col min="8967" max="8967" width="9.85546875" style="160" customWidth="1"/>
    <col min="8968" max="8968" width="12.42578125" style="160" customWidth="1"/>
    <col min="8969" max="8969" width="9.42578125" style="160" customWidth="1"/>
    <col min="8970" max="8970" width="11.140625" style="160" customWidth="1"/>
    <col min="8971" max="8971" width="7.85546875" style="160" customWidth="1"/>
    <col min="8972" max="8972" width="12.7109375" style="160" customWidth="1"/>
    <col min="8973" max="8973" width="10.140625" style="160" customWidth="1"/>
    <col min="8974" max="8974" width="10.28515625" style="160"/>
    <col min="8975" max="8975" width="11" style="160" customWidth="1"/>
    <col min="8976" max="8976" width="12" style="160" customWidth="1"/>
    <col min="8977" max="8977" width="13" style="160" customWidth="1"/>
    <col min="8978" max="8978" width="11.42578125" style="160" customWidth="1"/>
    <col min="8979" max="8980" width="10.28515625" style="160"/>
    <col min="8981" max="8981" width="10.5703125" style="160" customWidth="1"/>
    <col min="8982" max="8982" width="11.85546875" style="160" customWidth="1"/>
    <col min="8983" max="8983" width="15.140625" style="160" customWidth="1"/>
    <col min="8984" max="8984" width="13.85546875" style="160" customWidth="1"/>
    <col min="8985" max="8985" width="14" style="160" customWidth="1"/>
    <col min="8986" max="8991" width="9.140625" style="160" customWidth="1"/>
    <col min="8992" max="8992" width="12.140625" style="160" customWidth="1"/>
    <col min="8993" max="9001" width="9.140625" style="160" customWidth="1"/>
    <col min="9002" max="9002" width="12" style="160" customWidth="1"/>
    <col min="9003" max="9003" width="9.140625" style="160" customWidth="1"/>
    <col min="9004" max="9004" width="12.7109375" style="160" customWidth="1"/>
    <col min="9005" max="9014" width="9.140625" style="160" customWidth="1"/>
    <col min="9015" max="9015" width="11.28515625" style="160" customWidth="1"/>
    <col min="9016" max="9016" width="9.140625" style="160" customWidth="1"/>
    <col min="9017" max="9017" width="11.42578125" style="160" customWidth="1"/>
    <col min="9018" max="9019" width="9.140625" style="160" customWidth="1"/>
    <col min="9020" max="9021" width="10.28515625" style="160"/>
    <col min="9022" max="9022" width="9.140625" style="160" customWidth="1"/>
    <col min="9023" max="9023" width="10.28515625" style="160"/>
    <col min="9024" max="9024" width="9.140625" style="160" customWidth="1"/>
    <col min="9025" max="9216" width="10.28515625" style="160"/>
    <col min="9217" max="9217" width="12.7109375" style="160" customWidth="1"/>
    <col min="9218" max="9218" width="10.28515625" style="160"/>
    <col min="9219" max="9219" width="13" style="160" customWidth="1"/>
    <col min="9220" max="9220" width="11.85546875" style="160" customWidth="1"/>
    <col min="9221" max="9221" width="11.28515625" style="160" customWidth="1"/>
    <col min="9222" max="9222" width="10.42578125" style="160" customWidth="1"/>
    <col min="9223" max="9223" width="9.85546875" style="160" customWidth="1"/>
    <col min="9224" max="9224" width="12.42578125" style="160" customWidth="1"/>
    <col min="9225" max="9225" width="9.42578125" style="160" customWidth="1"/>
    <col min="9226" max="9226" width="11.140625" style="160" customWidth="1"/>
    <col min="9227" max="9227" width="7.85546875" style="160" customWidth="1"/>
    <col min="9228" max="9228" width="12.7109375" style="160" customWidth="1"/>
    <col min="9229" max="9229" width="10.140625" style="160" customWidth="1"/>
    <col min="9230" max="9230" width="10.28515625" style="160"/>
    <col min="9231" max="9231" width="11" style="160" customWidth="1"/>
    <col min="9232" max="9232" width="12" style="160" customWidth="1"/>
    <col min="9233" max="9233" width="13" style="160" customWidth="1"/>
    <col min="9234" max="9234" width="11.42578125" style="160" customWidth="1"/>
    <col min="9235" max="9236" width="10.28515625" style="160"/>
    <col min="9237" max="9237" width="10.5703125" style="160" customWidth="1"/>
    <col min="9238" max="9238" width="11.85546875" style="160" customWidth="1"/>
    <col min="9239" max="9239" width="15.140625" style="160" customWidth="1"/>
    <col min="9240" max="9240" width="13.85546875" style="160" customWidth="1"/>
    <col min="9241" max="9241" width="14" style="160" customWidth="1"/>
    <col min="9242" max="9247" width="9.140625" style="160" customWidth="1"/>
    <col min="9248" max="9248" width="12.140625" style="160" customWidth="1"/>
    <col min="9249" max="9257" width="9.140625" style="160" customWidth="1"/>
    <col min="9258" max="9258" width="12" style="160" customWidth="1"/>
    <col min="9259" max="9259" width="9.140625" style="160" customWidth="1"/>
    <col min="9260" max="9260" width="12.7109375" style="160" customWidth="1"/>
    <col min="9261" max="9270" width="9.140625" style="160" customWidth="1"/>
    <col min="9271" max="9271" width="11.28515625" style="160" customWidth="1"/>
    <col min="9272" max="9272" width="9.140625" style="160" customWidth="1"/>
    <col min="9273" max="9273" width="11.42578125" style="160" customWidth="1"/>
    <col min="9274" max="9275" width="9.140625" style="160" customWidth="1"/>
    <col min="9276" max="9277" width="10.28515625" style="160"/>
    <col min="9278" max="9278" width="9.140625" style="160" customWidth="1"/>
    <col min="9279" max="9279" width="10.28515625" style="160"/>
    <col min="9280" max="9280" width="9.140625" style="160" customWidth="1"/>
    <col min="9281" max="9472" width="10.28515625" style="160"/>
    <col min="9473" max="9473" width="12.7109375" style="160" customWidth="1"/>
    <col min="9474" max="9474" width="10.28515625" style="160"/>
    <col min="9475" max="9475" width="13" style="160" customWidth="1"/>
    <col min="9476" max="9476" width="11.85546875" style="160" customWidth="1"/>
    <col min="9477" max="9477" width="11.28515625" style="160" customWidth="1"/>
    <col min="9478" max="9478" width="10.42578125" style="160" customWidth="1"/>
    <col min="9479" max="9479" width="9.85546875" style="160" customWidth="1"/>
    <col min="9480" max="9480" width="12.42578125" style="160" customWidth="1"/>
    <col min="9481" max="9481" width="9.42578125" style="160" customWidth="1"/>
    <col min="9482" max="9482" width="11.140625" style="160" customWidth="1"/>
    <col min="9483" max="9483" width="7.85546875" style="160" customWidth="1"/>
    <col min="9484" max="9484" width="12.7109375" style="160" customWidth="1"/>
    <col min="9485" max="9485" width="10.140625" style="160" customWidth="1"/>
    <col min="9486" max="9486" width="10.28515625" style="160"/>
    <col min="9487" max="9487" width="11" style="160" customWidth="1"/>
    <col min="9488" max="9488" width="12" style="160" customWidth="1"/>
    <col min="9489" max="9489" width="13" style="160" customWidth="1"/>
    <col min="9490" max="9490" width="11.42578125" style="160" customWidth="1"/>
    <col min="9491" max="9492" width="10.28515625" style="160"/>
    <col min="9493" max="9493" width="10.5703125" style="160" customWidth="1"/>
    <col min="9494" max="9494" width="11.85546875" style="160" customWidth="1"/>
    <col min="9495" max="9495" width="15.140625" style="160" customWidth="1"/>
    <col min="9496" max="9496" width="13.85546875" style="160" customWidth="1"/>
    <col min="9497" max="9497" width="14" style="160" customWidth="1"/>
    <col min="9498" max="9503" width="9.140625" style="160" customWidth="1"/>
    <col min="9504" max="9504" width="12.140625" style="160" customWidth="1"/>
    <col min="9505" max="9513" width="9.140625" style="160" customWidth="1"/>
    <col min="9514" max="9514" width="12" style="160" customWidth="1"/>
    <col min="9515" max="9515" width="9.140625" style="160" customWidth="1"/>
    <col min="9516" max="9516" width="12.7109375" style="160" customWidth="1"/>
    <col min="9517" max="9526" width="9.140625" style="160" customWidth="1"/>
    <col min="9527" max="9527" width="11.28515625" style="160" customWidth="1"/>
    <col min="9528" max="9528" width="9.140625" style="160" customWidth="1"/>
    <col min="9529" max="9529" width="11.42578125" style="160" customWidth="1"/>
    <col min="9530" max="9531" width="9.140625" style="160" customWidth="1"/>
    <col min="9532" max="9533" width="10.28515625" style="160"/>
    <col min="9534" max="9534" width="9.140625" style="160" customWidth="1"/>
    <col min="9535" max="9535" width="10.28515625" style="160"/>
    <col min="9536" max="9536" width="9.140625" style="160" customWidth="1"/>
    <col min="9537" max="9728" width="10.28515625" style="160"/>
    <col min="9729" max="9729" width="12.7109375" style="160" customWidth="1"/>
    <col min="9730" max="9730" width="10.28515625" style="160"/>
    <col min="9731" max="9731" width="13" style="160" customWidth="1"/>
    <col min="9732" max="9732" width="11.85546875" style="160" customWidth="1"/>
    <col min="9733" max="9733" width="11.28515625" style="160" customWidth="1"/>
    <col min="9734" max="9734" width="10.42578125" style="160" customWidth="1"/>
    <col min="9735" max="9735" width="9.85546875" style="160" customWidth="1"/>
    <col min="9736" max="9736" width="12.42578125" style="160" customWidth="1"/>
    <col min="9737" max="9737" width="9.42578125" style="160" customWidth="1"/>
    <col min="9738" max="9738" width="11.140625" style="160" customWidth="1"/>
    <col min="9739" max="9739" width="7.85546875" style="160" customWidth="1"/>
    <col min="9740" max="9740" width="12.7109375" style="160" customWidth="1"/>
    <col min="9741" max="9741" width="10.140625" style="160" customWidth="1"/>
    <col min="9742" max="9742" width="10.28515625" style="160"/>
    <col min="9743" max="9743" width="11" style="160" customWidth="1"/>
    <col min="9744" max="9744" width="12" style="160" customWidth="1"/>
    <col min="9745" max="9745" width="13" style="160" customWidth="1"/>
    <col min="9746" max="9746" width="11.42578125" style="160" customWidth="1"/>
    <col min="9747" max="9748" width="10.28515625" style="160"/>
    <col min="9749" max="9749" width="10.5703125" style="160" customWidth="1"/>
    <col min="9750" max="9750" width="11.85546875" style="160" customWidth="1"/>
    <col min="9751" max="9751" width="15.140625" style="160" customWidth="1"/>
    <col min="9752" max="9752" width="13.85546875" style="160" customWidth="1"/>
    <col min="9753" max="9753" width="14" style="160" customWidth="1"/>
    <col min="9754" max="9759" width="9.140625" style="160" customWidth="1"/>
    <col min="9760" max="9760" width="12.140625" style="160" customWidth="1"/>
    <col min="9761" max="9769" width="9.140625" style="160" customWidth="1"/>
    <col min="9770" max="9770" width="12" style="160" customWidth="1"/>
    <col min="9771" max="9771" width="9.140625" style="160" customWidth="1"/>
    <col min="9772" max="9772" width="12.7109375" style="160" customWidth="1"/>
    <col min="9773" max="9782" width="9.140625" style="160" customWidth="1"/>
    <col min="9783" max="9783" width="11.28515625" style="160" customWidth="1"/>
    <col min="9784" max="9784" width="9.140625" style="160" customWidth="1"/>
    <col min="9785" max="9785" width="11.42578125" style="160" customWidth="1"/>
    <col min="9786" max="9787" width="9.140625" style="160" customWidth="1"/>
    <col min="9788" max="9789" width="10.28515625" style="160"/>
    <col min="9790" max="9790" width="9.140625" style="160" customWidth="1"/>
    <col min="9791" max="9791" width="10.28515625" style="160"/>
    <col min="9792" max="9792" width="9.140625" style="160" customWidth="1"/>
    <col min="9793" max="9984" width="10.28515625" style="160"/>
    <col min="9985" max="9985" width="12.7109375" style="160" customWidth="1"/>
    <col min="9986" max="9986" width="10.28515625" style="160"/>
    <col min="9987" max="9987" width="13" style="160" customWidth="1"/>
    <col min="9988" max="9988" width="11.85546875" style="160" customWidth="1"/>
    <col min="9989" max="9989" width="11.28515625" style="160" customWidth="1"/>
    <col min="9990" max="9990" width="10.42578125" style="160" customWidth="1"/>
    <col min="9991" max="9991" width="9.85546875" style="160" customWidth="1"/>
    <col min="9992" max="9992" width="12.42578125" style="160" customWidth="1"/>
    <col min="9993" max="9993" width="9.42578125" style="160" customWidth="1"/>
    <col min="9994" max="9994" width="11.140625" style="160" customWidth="1"/>
    <col min="9995" max="9995" width="7.85546875" style="160" customWidth="1"/>
    <col min="9996" max="9996" width="12.7109375" style="160" customWidth="1"/>
    <col min="9997" max="9997" width="10.140625" style="160" customWidth="1"/>
    <col min="9998" max="9998" width="10.28515625" style="160"/>
    <col min="9999" max="9999" width="11" style="160" customWidth="1"/>
    <col min="10000" max="10000" width="12" style="160" customWidth="1"/>
    <col min="10001" max="10001" width="13" style="160" customWidth="1"/>
    <col min="10002" max="10002" width="11.42578125" style="160" customWidth="1"/>
    <col min="10003" max="10004" width="10.28515625" style="160"/>
    <col min="10005" max="10005" width="10.5703125" style="160" customWidth="1"/>
    <col min="10006" max="10006" width="11.85546875" style="160" customWidth="1"/>
    <col min="10007" max="10007" width="15.140625" style="160" customWidth="1"/>
    <col min="10008" max="10008" width="13.85546875" style="160" customWidth="1"/>
    <col min="10009" max="10009" width="14" style="160" customWidth="1"/>
    <col min="10010" max="10015" width="9.140625" style="160" customWidth="1"/>
    <col min="10016" max="10016" width="12.140625" style="160" customWidth="1"/>
    <col min="10017" max="10025" width="9.140625" style="160" customWidth="1"/>
    <col min="10026" max="10026" width="12" style="160" customWidth="1"/>
    <col min="10027" max="10027" width="9.140625" style="160" customWidth="1"/>
    <col min="10028" max="10028" width="12.7109375" style="160" customWidth="1"/>
    <col min="10029" max="10038" width="9.140625" style="160" customWidth="1"/>
    <col min="10039" max="10039" width="11.28515625" style="160" customWidth="1"/>
    <col min="10040" max="10040" width="9.140625" style="160" customWidth="1"/>
    <col min="10041" max="10041" width="11.42578125" style="160" customWidth="1"/>
    <col min="10042" max="10043" width="9.140625" style="160" customWidth="1"/>
    <col min="10044" max="10045" width="10.28515625" style="160"/>
    <col min="10046" max="10046" width="9.140625" style="160" customWidth="1"/>
    <col min="10047" max="10047" width="10.28515625" style="160"/>
    <col min="10048" max="10048" width="9.140625" style="160" customWidth="1"/>
    <col min="10049" max="10240" width="10.28515625" style="160"/>
    <col min="10241" max="10241" width="12.7109375" style="160" customWidth="1"/>
    <col min="10242" max="10242" width="10.28515625" style="160"/>
    <col min="10243" max="10243" width="13" style="160" customWidth="1"/>
    <col min="10244" max="10244" width="11.85546875" style="160" customWidth="1"/>
    <col min="10245" max="10245" width="11.28515625" style="160" customWidth="1"/>
    <col min="10246" max="10246" width="10.42578125" style="160" customWidth="1"/>
    <col min="10247" max="10247" width="9.85546875" style="160" customWidth="1"/>
    <col min="10248" max="10248" width="12.42578125" style="160" customWidth="1"/>
    <col min="10249" max="10249" width="9.42578125" style="160" customWidth="1"/>
    <col min="10250" max="10250" width="11.140625" style="160" customWidth="1"/>
    <col min="10251" max="10251" width="7.85546875" style="160" customWidth="1"/>
    <col min="10252" max="10252" width="12.7109375" style="160" customWidth="1"/>
    <col min="10253" max="10253" width="10.140625" style="160" customWidth="1"/>
    <col min="10254" max="10254" width="10.28515625" style="160"/>
    <col min="10255" max="10255" width="11" style="160" customWidth="1"/>
    <col min="10256" max="10256" width="12" style="160" customWidth="1"/>
    <col min="10257" max="10257" width="13" style="160" customWidth="1"/>
    <col min="10258" max="10258" width="11.42578125" style="160" customWidth="1"/>
    <col min="10259" max="10260" width="10.28515625" style="160"/>
    <col min="10261" max="10261" width="10.5703125" style="160" customWidth="1"/>
    <col min="10262" max="10262" width="11.85546875" style="160" customWidth="1"/>
    <col min="10263" max="10263" width="15.140625" style="160" customWidth="1"/>
    <col min="10264" max="10264" width="13.85546875" style="160" customWidth="1"/>
    <col min="10265" max="10265" width="14" style="160" customWidth="1"/>
    <col min="10266" max="10271" width="9.140625" style="160" customWidth="1"/>
    <col min="10272" max="10272" width="12.140625" style="160" customWidth="1"/>
    <col min="10273" max="10281" width="9.140625" style="160" customWidth="1"/>
    <col min="10282" max="10282" width="12" style="160" customWidth="1"/>
    <col min="10283" max="10283" width="9.140625" style="160" customWidth="1"/>
    <col min="10284" max="10284" width="12.7109375" style="160" customWidth="1"/>
    <col min="10285" max="10294" width="9.140625" style="160" customWidth="1"/>
    <col min="10295" max="10295" width="11.28515625" style="160" customWidth="1"/>
    <col min="10296" max="10296" width="9.140625" style="160" customWidth="1"/>
    <col min="10297" max="10297" width="11.42578125" style="160" customWidth="1"/>
    <col min="10298" max="10299" width="9.140625" style="160" customWidth="1"/>
    <col min="10300" max="10301" width="10.28515625" style="160"/>
    <col min="10302" max="10302" width="9.140625" style="160" customWidth="1"/>
    <col min="10303" max="10303" width="10.28515625" style="160"/>
    <col min="10304" max="10304" width="9.140625" style="160" customWidth="1"/>
    <col min="10305" max="10496" width="10.28515625" style="160"/>
    <col min="10497" max="10497" width="12.7109375" style="160" customWidth="1"/>
    <col min="10498" max="10498" width="10.28515625" style="160"/>
    <col min="10499" max="10499" width="13" style="160" customWidth="1"/>
    <col min="10500" max="10500" width="11.85546875" style="160" customWidth="1"/>
    <col min="10501" max="10501" width="11.28515625" style="160" customWidth="1"/>
    <col min="10502" max="10502" width="10.42578125" style="160" customWidth="1"/>
    <col min="10503" max="10503" width="9.85546875" style="160" customWidth="1"/>
    <col min="10504" max="10504" width="12.42578125" style="160" customWidth="1"/>
    <col min="10505" max="10505" width="9.42578125" style="160" customWidth="1"/>
    <col min="10506" max="10506" width="11.140625" style="160" customWidth="1"/>
    <col min="10507" max="10507" width="7.85546875" style="160" customWidth="1"/>
    <col min="10508" max="10508" width="12.7109375" style="160" customWidth="1"/>
    <col min="10509" max="10509" width="10.140625" style="160" customWidth="1"/>
    <col min="10510" max="10510" width="10.28515625" style="160"/>
    <col min="10511" max="10511" width="11" style="160" customWidth="1"/>
    <col min="10512" max="10512" width="12" style="160" customWidth="1"/>
    <col min="10513" max="10513" width="13" style="160" customWidth="1"/>
    <col min="10514" max="10514" width="11.42578125" style="160" customWidth="1"/>
    <col min="10515" max="10516" width="10.28515625" style="160"/>
    <col min="10517" max="10517" width="10.5703125" style="160" customWidth="1"/>
    <col min="10518" max="10518" width="11.85546875" style="160" customWidth="1"/>
    <col min="10519" max="10519" width="15.140625" style="160" customWidth="1"/>
    <col min="10520" max="10520" width="13.85546875" style="160" customWidth="1"/>
    <col min="10521" max="10521" width="14" style="160" customWidth="1"/>
    <col min="10522" max="10527" width="9.140625" style="160" customWidth="1"/>
    <col min="10528" max="10528" width="12.140625" style="160" customWidth="1"/>
    <col min="10529" max="10537" width="9.140625" style="160" customWidth="1"/>
    <col min="10538" max="10538" width="12" style="160" customWidth="1"/>
    <col min="10539" max="10539" width="9.140625" style="160" customWidth="1"/>
    <col min="10540" max="10540" width="12.7109375" style="160" customWidth="1"/>
    <col min="10541" max="10550" width="9.140625" style="160" customWidth="1"/>
    <col min="10551" max="10551" width="11.28515625" style="160" customWidth="1"/>
    <col min="10552" max="10552" width="9.140625" style="160" customWidth="1"/>
    <col min="10553" max="10553" width="11.42578125" style="160" customWidth="1"/>
    <col min="10554" max="10555" width="9.140625" style="160" customWidth="1"/>
    <col min="10556" max="10557" width="10.28515625" style="160"/>
    <col min="10558" max="10558" width="9.140625" style="160" customWidth="1"/>
    <col min="10559" max="10559" width="10.28515625" style="160"/>
    <col min="10560" max="10560" width="9.140625" style="160" customWidth="1"/>
    <col min="10561" max="10752" width="10.28515625" style="160"/>
    <col min="10753" max="10753" width="12.7109375" style="160" customWidth="1"/>
    <col min="10754" max="10754" width="10.28515625" style="160"/>
    <col min="10755" max="10755" width="13" style="160" customWidth="1"/>
    <col min="10756" max="10756" width="11.85546875" style="160" customWidth="1"/>
    <col min="10757" max="10757" width="11.28515625" style="160" customWidth="1"/>
    <col min="10758" max="10758" width="10.42578125" style="160" customWidth="1"/>
    <col min="10759" max="10759" width="9.85546875" style="160" customWidth="1"/>
    <col min="10760" max="10760" width="12.42578125" style="160" customWidth="1"/>
    <col min="10761" max="10761" width="9.42578125" style="160" customWidth="1"/>
    <col min="10762" max="10762" width="11.140625" style="160" customWidth="1"/>
    <col min="10763" max="10763" width="7.85546875" style="160" customWidth="1"/>
    <col min="10764" max="10764" width="12.7109375" style="160" customWidth="1"/>
    <col min="10765" max="10765" width="10.140625" style="160" customWidth="1"/>
    <col min="10766" max="10766" width="10.28515625" style="160"/>
    <col min="10767" max="10767" width="11" style="160" customWidth="1"/>
    <col min="10768" max="10768" width="12" style="160" customWidth="1"/>
    <col min="10769" max="10769" width="13" style="160" customWidth="1"/>
    <col min="10770" max="10770" width="11.42578125" style="160" customWidth="1"/>
    <col min="10771" max="10772" width="10.28515625" style="160"/>
    <col min="10773" max="10773" width="10.5703125" style="160" customWidth="1"/>
    <col min="10774" max="10774" width="11.85546875" style="160" customWidth="1"/>
    <col min="10775" max="10775" width="15.140625" style="160" customWidth="1"/>
    <col min="10776" max="10776" width="13.85546875" style="160" customWidth="1"/>
    <col min="10777" max="10777" width="14" style="160" customWidth="1"/>
    <col min="10778" max="10783" width="9.140625" style="160" customWidth="1"/>
    <col min="10784" max="10784" width="12.140625" style="160" customWidth="1"/>
    <col min="10785" max="10793" width="9.140625" style="160" customWidth="1"/>
    <col min="10794" max="10794" width="12" style="160" customWidth="1"/>
    <col min="10795" max="10795" width="9.140625" style="160" customWidth="1"/>
    <col min="10796" max="10796" width="12.7109375" style="160" customWidth="1"/>
    <col min="10797" max="10806" width="9.140625" style="160" customWidth="1"/>
    <col min="10807" max="10807" width="11.28515625" style="160" customWidth="1"/>
    <col min="10808" max="10808" width="9.140625" style="160" customWidth="1"/>
    <col min="10809" max="10809" width="11.42578125" style="160" customWidth="1"/>
    <col min="10810" max="10811" width="9.140625" style="160" customWidth="1"/>
    <col min="10812" max="10813" width="10.28515625" style="160"/>
    <col min="10814" max="10814" width="9.140625" style="160" customWidth="1"/>
    <col min="10815" max="10815" width="10.28515625" style="160"/>
    <col min="10816" max="10816" width="9.140625" style="160" customWidth="1"/>
    <col min="10817" max="11008" width="10.28515625" style="160"/>
    <col min="11009" max="11009" width="12.7109375" style="160" customWidth="1"/>
    <col min="11010" max="11010" width="10.28515625" style="160"/>
    <col min="11011" max="11011" width="13" style="160" customWidth="1"/>
    <col min="11012" max="11012" width="11.85546875" style="160" customWidth="1"/>
    <col min="11013" max="11013" width="11.28515625" style="160" customWidth="1"/>
    <col min="11014" max="11014" width="10.42578125" style="160" customWidth="1"/>
    <col min="11015" max="11015" width="9.85546875" style="160" customWidth="1"/>
    <col min="11016" max="11016" width="12.42578125" style="160" customWidth="1"/>
    <col min="11017" max="11017" width="9.42578125" style="160" customWidth="1"/>
    <col min="11018" max="11018" width="11.140625" style="160" customWidth="1"/>
    <col min="11019" max="11019" width="7.85546875" style="160" customWidth="1"/>
    <col min="11020" max="11020" width="12.7109375" style="160" customWidth="1"/>
    <col min="11021" max="11021" width="10.140625" style="160" customWidth="1"/>
    <col min="11022" max="11022" width="10.28515625" style="160"/>
    <col min="11023" max="11023" width="11" style="160" customWidth="1"/>
    <col min="11024" max="11024" width="12" style="160" customWidth="1"/>
    <col min="11025" max="11025" width="13" style="160" customWidth="1"/>
    <col min="11026" max="11026" width="11.42578125" style="160" customWidth="1"/>
    <col min="11027" max="11028" width="10.28515625" style="160"/>
    <col min="11029" max="11029" width="10.5703125" style="160" customWidth="1"/>
    <col min="11030" max="11030" width="11.85546875" style="160" customWidth="1"/>
    <col min="11031" max="11031" width="15.140625" style="160" customWidth="1"/>
    <col min="11032" max="11032" width="13.85546875" style="160" customWidth="1"/>
    <col min="11033" max="11033" width="14" style="160" customWidth="1"/>
    <col min="11034" max="11039" width="9.140625" style="160" customWidth="1"/>
    <col min="11040" max="11040" width="12.140625" style="160" customWidth="1"/>
    <col min="11041" max="11049" width="9.140625" style="160" customWidth="1"/>
    <col min="11050" max="11050" width="12" style="160" customWidth="1"/>
    <col min="11051" max="11051" width="9.140625" style="160" customWidth="1"/>
    <col min="11052" max="11052" width="12.7109375" style="160" customWidth="1"/>
    <col min="11053" max="11062" width="9.140625" style="160" customWidth="1"/>
    <col min="11063" max="11063" width="11.28515625" style="160" customWidth="1"/>
    <col min="11064" max="11064" width="9.140625" style="160" customWidth="1"/>
    <col min="11065" max="11065" width="11.42578125" style="160" customWidth="1"/>
    <col min="11066" max="11067" width="9.140625" style="160" customWidth="1"/>
    <col min="11068" max="11069" width="10.28515625" style="160"/>
    <col min="11070" max="11070" width="9.140625" style="160" customWidth="1"/>
    <col min="11071" max="11071" width="10.28515625" style="160"/>
    <col min="11072" max="11072" width="9.140625" style="160" customWidth="1"/>
    <col min="11073" max="11264" width="10.28515625" style="160"/>
    <col min="11265" max="11265" width="12.7109375" style="160" customWidth="1"/>
    <col min="11266" max="11266" width="10.28515625" style="160"/>
    <col min="11267" max="11267" width="13" style="160" customWidth="1"/>
    <col min="11268" max="11268" width="11.85546875" style="160" customWidth="1"/>
    <col min="11269" max="11269" width="11.28515625" style="160" customWidth="1"/>
    <col min="11270" max="11270" width="10.42578125" style="160" customWidth="1"/>
    <col min="11271" max="11271" width="9.85546875" style="160" customWidth="1"/>
    <col min="11272" max="11272" width="12.42578125" style="160" customWidth="1"/>
    <col min="11273" max="11273" width="9.42578125" style="160" customWidth="1"/>
    <col min="11274" max="11274" width="11.140625" style="160" customWidth="1"/>
    <col min="11275" max="11275" width="7.85546875" style="160" customWidth="1"/>
    <col min="11276" max="11276" width="12.7109375" style="160" customWidth="1"/>
    <col min="11277" max="11277" width="10.140625" style="160" customWidth="1"/>
    <col min="11278" max="11278" width="10.28515625" style="160"/>
    <col min="11279" max="11279" width="11" style="160" customWidth="1"/>
    <col min="11280" max="11280" width="12" style="160" customWidth="1"/>
    <col min="11281" max="11281" width="13" style="160" customWidth="1"/>
    <col min="11282" max="11282" width="11.42578125" style="160" customWidth="1"/>
    <col min="11283" max="11284" width="10.28515625" style="160"/>
    <col min="11285" max="11285" width="10.5703125" style="160" customWidth="1"/>
    <col min="11286" max="11286" width="11.85546875" style="160" customWidth="1"/>
    <col min="11287" max="11287" width="15.140625" style="160" customWidth="1"/>
    <col min="11288" max="11288" width="13.85546875" style="160" customWidth="1"/>
    <col min="11289" max="11289" width="14" style="160" customWidth="1"/>
    <col min="11290" max="11295" width="9.140625" style="160" customWidth="1"/>
    <col min="11296" max="11296" width="12.140625" style="160" customWidth="1"/>
    <col min="11297" max="11305" width="9.140625" style="160" customWidth="1"/>
    <col min="11306" max="11306" width="12" style="160" customWidth="1"/>
    <col min="11307" max="11307" width="9.140625" style="160" customWidth="1"/>
    <col min="11308" max="11308" width="12.7109375" style="160" customWidth="1"/>
    <col min="11309" max="11318" width="9.140625" style="160" customWidth="1"/>
    <col min="11319" max="11319" width="11.28515625" style="160" customWidth="1"/>
    <col min="11320" max="11320" width="9.140625" style="160" customWidth="1"/>
    <col min="11321" max="11321" width="11.42578125" style="160" customWidth="1"/>
    <col min="11322" max="11323" width="9.140625" style="160" customWidth="1"/>
    <col min="11324" max="11325" width="10.28515625" style="160"/>
    <col min="11326" max="11326" width="9.140625" style="160" customWidth="1"/>
    <col min="11327" max="11327" width="10.28515625" style="160"/>
    <col min="11328" max="11328" width="9.140625" style="160" customWidth="1"/>
    <col min="11329" max="11520" width="10.28515625" style="160"/>
    <col min="11521" max="11521" width="12.7109375" style="160" customWidth="1"/>
    <col min="11522" max="11522" width="10.28515625" style="160"/>
    <col min="11523" max="11523" width="13" style="160" customWidth="1"/>
    <col min="11524" max="11524" width="11.85546875" style="160" customWidth="1"/>
    <col min="11525" max="11525" width="11.28515625" style="160" customWidth="1"/>
    <col min="11526" max="11526" width="10.42578125" style="160" customWidth="1"/>
    <col min="11527" max="11527" width="9.85546875" style="160" customWidth="1"/>
    <col min="11528" max="11528" width="12.42578125" style="160" customWidth="1"/>
    <col min="11529" max="11529" width="9.42578125" style="160" customWidth="1"/>
    <col min="11530" max="11530" width="11.140625" style="160" customWidth="1"/>
    <col min="11531" max="11531" width="7.85546875" style="160" customWidth="1"/>
    <col min="11532" max="11532" width="12.7109375" style="160" customWidth="1"/>
    <col min="11533" max="11533" width="10.140625" style="160" customWidth="1"/>
    <col min="11534" max="11534" width="10.28515625" style="160"/>
    <col min="11535" max="11535" width="11" style="160" customWidth="1"/>
    <col min="11536" max="11536" width="12" style="160" customWidth="1"/>
    <col min="11537" max="11537" width="13" style="160" customWidth="1"/>
    <col min="11538" max="11538" width="11.42578125" style="160" customWidth="1"/>
    <col min="11539" max="11540" width="10.28515625" style="160"/>
    <col min="11541" max="11541" width="10.5703125" style="160" customWidth="1"/>
    <col min="11542" max="11542" width="11.85546875" style="160" customWidth="1"/>
    <col min="11543" max="11543" width="15.140625" style="160" customWidth="1"/>
    <col min="11544" max="11544" width="13.85546875" style="160" customWidth="1"/>
    <col min="11545" max="11545" width="14" style="160" customWidth="1"/>
    <col min="11546" max="11551" width="9.140625" style="160" customWidth="1"/>
    <col min="11552" max="11552" width="12.140625" style="160" customWidth="1"/>
    <col min="11553" max="11561" width="9.140625" style="160" customWidth="1"/>
    <col min="11562" max="11562" width="12" style="160" customWidth="1"/>
    <col min="11563" max="11563" width="9.140625" style="160" customWidth="1"/>
    <col min="11564" max="11564" width="12.7109375" style="160" customWidth="1"/>
    <col min="11565" max="11574" width="9.140625" style="160" customWidth="1"/>
    <col min="11575" max="11575" width="11.28515625" style="160" customWidth="1"/>
    <col min="11576" max="11576" width="9.140625" style="160" customWidth="1"/>
    <col min="11577" max="11577" width="11.42578125" style="160" customWidth="1"/>
    <col min="11578" max="11579" width="9.140625" style="160" customWidth="1"/>
    <col min="11580" max="11581" width="10.28515625" style="160"/>
    <col min="11582" max="11582" width="9.140625" style="160" customWidth="1"/>
    <col min="11583" max="11583" width="10.28515625" style="160"/>
    <col min="11584" max="11584" width="9.140625" style="160" customWidth="1"/>
    <col min="11585" max="11776" width="10.28515625" style="160"/>
    <col min="11777" max="11777" width="12.7109375" style="160" customWidth="1"/>
    <col min="11778" max="11778" width="10.28515625" style="160"/>
    <col min="11779" max="11779" width="13" style="160" customWidth="1"/>
    <col min="11780" max="11780" width="11.85546875" style="160" customWidth="1"/>
    <col min="11781" max="11781" width="11.28515625" style="160" customWidth="1"/>
    <col min="11782" max="11782" width="10.42578125" style="160" customWidth="1"/>
    <col min="11783" max="11783" width="9.85546875" style="160" customWidth="1"/>
    <col min="11784" max="11784" width="12.42578125" style="160" customWidth="1"/>
    <col min="11785" max="11785" width="9.42578125" style="160" customWidth="1"/>
    <col min="11786" max="11786" width="11.140625" style="160" customWidth="1"/>
    <col min="11787" max="11787" width="7.85546875" style="160" customWidth="1"/>
    <col min="11788" max="11788" width="12.7109375" style="160" customWidth="1"/>
    <col min="11789" max="11789" width="10.140625" style="160" customWidth="1"/>
    <col min="11790" max="11790" width="10.28515625" style="160"/>
    <col min="11791" max="11791" width="11" style="160" customWidth="1"/>
    <col min="11792" max="11792" width="12" style="160" customWidth="1"/>
    <col min="11793" max="11793" width="13" style="160" customWidth="1"/>
    <col min="11794" max="11794" width="11.42578125" style="160" customWidth="1"/>
    <col min="11795" max="11796" width="10.28515625" style="160"/>
    <col min="11797" max="11797" width="10.5703125" style="160" customWidth="1"/>
    <col min="11798" max="11798" width="11.85546875" style="160" customWidth="1"/>
    <col min="11799" max="11799" width="15.140625" style="160" customWidth="1"/>
    <col min="11800" max="11800" width="13.85546875" style="160" customWidth="1"/>
    <col min="11801" max="11801" width="14" style="160" customWidth="1"/>
    <col min="11802" max="11807" width="9.140625" style="160" customWidth="1"/>
    <col min="11808" max="11808" width="12.140625" style="160" customWidth="1"/>
    <col min="11809" max="11817" width="9.140625" style="160" customWidth="1"/>
    <col min="11818" max="11818" width="12" style="160" customWidth="1"/>
    <col min="11819" max="11819" width="9.140625" style="160" customWidth="1"/>
    <col min="11820" max="11820" width="12.7109375" style="160" customWidth="1"/>
    <col min="11821" max="11830" width="9.140625" style="160" customWidth="1"/>
    <col min="11831" max="11831" width="11.28515625" style="160" customWidth="1"/>
    <col min="11832" max="11832" width="9.140625" style="160" customWidth="1"/>
    <col min="11833" max="11833" width="11.42578125" style="160" customWidth="1"/>
    <col min="11834" max="11835" width="9.140625" style="160" customWidth="1"/>
    <col min="11836" max="11837" width="10.28515625" style="160"/>
    <col min="11838" max="11838" width="9.140625" style="160" customWidth="1"/>
    <col min="11839" max="11839" width="10.28515625" style="160"/>
    <col min="11840" max="11840" width="9.140625" style="160" customWidth="1"/>
    <col min="11841" max="12032" width="10.28515625" style="160"/>
    <col min="12033" max="12033" width="12.7109375" style="160" customWidth="1"/>
    <col min="12034" max="12034" width="10.28515625" style="160"/>
    <col min="12035" max="12035" width="13" style="160" customWidth="1"/>
    <col min="12036" max="12036" width="11.85546875" style="160" customWidth="1"/>
    <col min="12037" max="12037" width="11.28515625" style="160" customWidth="1"/>
    <col min="12038" max="12038" width="10.42578125" style="160" customWidth="1"/>
    <col min="12039" max="12039" width="9.85546875" style="160" customWidth="1"/>
    <col min="12040" max="12040" width="12.42578125" style="160" customWidth="1"/>
    <col min="12041" max="12041" width="9.42578125" style="160" customWidth="1"/>
    <col min="12042" max="12042" width="11.140625" style="160" customWidth="1"/>
    <col min="12043" max="12043" width="7.85546875" style="160" customWidth="1"/>
    <col min="12044" max="12044" width="12.7109375" style="160" customWidth="1"/>
    <col min="12045" max="12045" width="10.140625" style="160" customWidth="1"/>
    <col min="12046" max="12046" width="10.28515625" style="160"/>
    <col min="12047" max="12047" width="11" style="160" customWidth="1"/>
    <col min="12048" max="12048" width="12" style="160" customWidth="1"/>
    <col min="12049" max="12049" width="13" style="160" customWidth="1"/>
    <col min="12050" max="12050" width="11.42578125" style="160" customWidth="1"/>
    <col min="12051" max="12052" width="10.28515625" style="160"/>
    <col min="12053" max="12053" width="10.5703125" style="160" customWidth="1"/>
    <col min="12054" max="12054" width="11.85546875" style="160" customWidth="1"/>
    <col min="12055" max="12055" width="15.140625" style="160" customWidth="1"/>
    <col min="12056" max="12056" width="13.85546875" style="160" customWidth="1"/>
    <col min="12057" max="12057" width="14" style="160" customWidth="1"/>
    <col min="12058" max="12063" width="9.140625" style="160" customWidth="1"/>
    <col min="12064" max="12064" width="12.140625" style="160" customWidth="1"/>
    <col min="12065" max="12073" width="9.140625" style="160" customWidth="1"/>
    <col min="12074" max="12074" width="12" style="160" customWidth="1"/>
    <col min="12075" max="12075" width="9.140625" style="160" customWidth="1"/>
    <col min="12076" max="12076" width="12.7109375" style="160" customWidth="1"/>
    <col min="12077" max="12086" width="9.140625" style="160" customWidth="1"/>
    <col min="12087" max="12087" width="11.28515625" style="160" customWidth="1"/>
    <col min="12088" max="12088" width="9.140625" style="160" customWidth="1"/>
    <col min="12089" max="12089" width="11.42578125" style="160" customWidth="1"/>
    <col min="12090" max="12091" width="9.140625" style="160" customWidth="1"/>
    <col min="12092" max="12093" width="10.28515625" style="160"/>
    <col min="12094" max="12094" width="9.140625" style="160" customWidth="1"/>
    <col min="12095" max="12095" width="10.28515625" style="160"/>
    <col min="12096" max="12096" width="9.140625" style="160" customWidth="1"/>
    <col min="12097" max="12288" width="10.28515625" style="160"/>
    <col min="12289" max="12289" width="12.7109375" style="160" customWidth="1"/>
    <col min="12290" max="12290" width="10.28515625" style="160"/>
    <col min="12291" max="12291" width="13" style="160" customWidth="1"/>
    <col min="12292" max="12292" width="11.85546875" style="160" customWidth="1"/>
    <col min="12293" max="12293" width="11.28515625" style="160" customWidth="1"/>
    <col min="12294" max="12294" width="10.42578125" style="160" customWidth="1"/>
    <col min="12295" max="12295" width="9.85546875" style="160" customWidth="1"/>
    <col min="12296" max="12296" width="12.42578125" style="160" customWidth="1"/>
    <col min="12297" max="12297" width="9.42578125" style="160" customWidth="1"/>
    <col min="12298" max="12298" width="11.140625" style="160" customWidth="1"/>
    <col min="12299" max="12299" width="7.85546875" style="160" customWidth="1"/>
    <col min="12300" max="12300" width="12.7109375" style="160" customWidth="1"/>
    <col min="12301" max="12301" width="10.140625" style="160" customWidth="1"/>
    <col min="12302" max="12302" width="10.28515625" style="160"/>
    <col min="12303" max="12303" width="11" style="160" customWidth="1"/>
    <col min="12304" max="12304" width="12" style="160" customWidth="1"/>
    <col min="12305" max="12305" width="13" style="160" customWidth="1"/>
    <col min="12306" max="12306" width="11.42578125" style="160" customWidth="1"/>
    <col min="12307" max="12308" width="10.28515625" style="160"/>
    <col min="12309" max="12309" width="10.5703125" style="160" customWidth="1"/>
    <col min="12310" max="12310" width="11.85546875" style="160" customWidth="1"/>
    <col min="12311" max="12311" width="15.140625" style="160" customWidth="1"/>
    <col min="12312" max="12312" width="13.85546875" style="160" customWidth="1"/>
    <col min="12313" max="12313" width="14" style="160" customWidth="1"/>
    <col min="12314" max="12319" width="9.140625" style="160" customWidth="1"/>
    <col min="12320" max="12320" width="12.140625" style="160" customWidth="1"/>
    <col min="12321" max="12329" width="9.140625" style="160" customWidth="1"/>
    <col min="12330" max="12330" width="12" style="160" customWidth="1"/>
    <col min="12331" max="12331" width="9.140625" style="160" customWidth="1"/>
    <col min="12332" max="12332" width="12.7109375" style="160" customWidth="1"/>
    <col min="12333" max="12342" width="9.140625" style="160" customWidth="1"/>
    <col min="12343" max="12343" width="11.28515625" style="160" customWidth="1"/>
    <col min="12344" max="12344" width="9.140625" style="160" customWidth="1"/>
    <col min="12345" max="12345" width="11.42578125" style="160" customWidth="1"/>
    <col min="12346" max="12347" width="9.140625" style="160" customWidth="1"/>
    <col min="12348" max="12349" width="10.28515625" style="160"/>
    <col min="12350" max="12350" width="9.140625" style="160" customWidth="1"/>
    <col min="12351" max="12351" width="10.28515625" style="160"/>
    <col min="12352" max="12352" width="9.140625" style="160" customWidth="1"/>
    <col min="12353" max="12544" width="10.28515625" style="160"/>
    <col min="12545" max="12545" width="12.7109375" style="160" customWidth="1"/>
    <col min="12546" max="12546" width="10.28515625" style="160"/>
    <col min="12547" max="12547" width="13" style="160" customWidth="1"/>
    <col min="12548" max="12548" width="11.85546875" style="160" customWidth="1"/>
    <col min="12549" max="12549" width="11.28515625" style="160" customWidth="1"/>
    <col min="12550" max="12550" width="10.42578125" style="160" customWidth="1"/>
    <col min="12551" max="12551" width="9.85546875" style="160" customWidth="1"/>
    <col min="12552" max="12552" width="12.42578125" style="160" customWidth="1"/>
    <col min="12553" max="12553" width="9.42578125" style="160" customWidth="1"/>
    <col min="12554" max="12554" width="11.140625" style="160" customWidth="1"/>
    <col min="12555" max="12555" width="7.85546875" style="160" customWidth="1"/>
    <col min="12556" max="12556" width="12.7109375" style="160" customWidth="1"/>
    <col min="12557" max="12557" width="10.140625" style="160" customWidth="1"/>
    <col min="12558" max="12558" width="10.28515625" style="160"/>
    <col min="12559" max="12559" width="11" style="160" customWidth="1"/>
    <col min="12560" max="12560" width="12" style="160" customWidth="1"/>
    <col min="12561" max="12561" width="13" style="160" customWidth="1"/>
    <col min="12562" max="12562" width="11.42578125" style="160" customWidth="1"/>
    <col min="12563" max="12564" width="10.28515625" style="160"/>
    <col min="12565" max="12565" width="10.5703125" style="160" customWidth="1"/>
    <col min="12566" max="12566" width="11.85546875" style="160" customWidth="1"/>
    <col min="12567" max="12567" width="15.140625" style="160" customWidth="1"/>
    <col min="12568" max="12568" width="13.85546875" style="160" customWidth="1"/>
    <col min="12569" max="12569" width="14" style="160" customWidth="1"/>
    <col min="12570" max="12575" width="9.140625" style="160" customWidth="1"/>
    <col min="12576" max="12576" width="12.140625" style="160" customWidth="1"/>
    <col min="12577" max="12585" width="9.140625" style="160" customWidth="1"/>
    <col min="12586" max="12586" width="12" style="160" customWidth="1"/>
    <col min="12587" max="12587" width="9.140625" style="160" customWidth="1"/>
    <col min="12588" max="12588" width="12.7109375" style="160" customWidth="1"/>
    <col min="12589" max="12598" width="9.140625" style="160" customWidth="1"/>
    <col min="12599" max="12599" width="11.28515625" style="160" customWidth="1"/>
    <col min="12600" max="12600" width="9.140625" style="160" customWidth="1"/>
    <col min="12601" max="12601" width="11.42578125" style="160" customWidth="1"/>
    <col min="12602" max="12603" width="9.140625" style="160" customWidth="1"/>
    <col min="12604" max="12605" width="10.28515625" style="160"/>
    <col min="12606" max="12606" width="9.140625" style="160" customWidth="1"/>
    <col min="12607" max="12607" width="10.28515625" style="160"/>
    <col min="12608" max="12608" width="9.140625" style="160" customWidth="1"/>
    <col min="12609" max="12800" width="10.28515625" style="160"/>
    <col min="12801" max="12801" width="12.7109375" style="160" customWidth="1"/>
    <col min="12802" max="12802" width="10.28515625" style="160"/>
    <col min="12803" max="12803" width="13" style="160" customWidth="1"/>
    <col min="12804" max="12804" width="11.85546875" style="160" customWidth="1"/>
    <col min="12805" max="12805" width="11.28515625" style="160" customWidth="1"/>
    <col min="12806" max="12806" width="10.42578125" style="160" customWidth="1"/>
    <col min="12807" max="12807" width="9.85546875" style="160" customWidth="1"/>
    <col min="12808" max="12808" width="12.42578125" style="160" customWidth="1"/>
    <col min="12809" max="12809" width="9.42578125" style="160" customWidth="1"/>
    <col min="12810" max="12810" width="11.140625" style="160" customWidth="1"/>
    <col min="12811" max="12811" width="7.85546875" style="160" customWidth="1"/>
    <col min="12812" max="12812" width="12.7109375" style="160" customWidth="1"/>
    <col min="12813" max="12813" width="10.140625" style="160" customWidth="1"/>
    <col min="12814" max="12814" width="10.28515625" style="160"/>
    <col min="12815" max="12815" width="11" style="160" customWidth="1"/>
    <col min="12816" max="12816" width="12" style="160" customWidth="1"/>
    <col min="12817" max="12817" width="13" style="160" customWidth="1"/>
    <col min="12818" max="12818" width="11.42578125" style="160" customWidth="1"/>
    <col min="12819" max="12820" width="10.28515625" style="160"/>
    <col min="12821" max="12821" width="10.5703125" style="160" customWidth="1"/>
    <col min="12822" max="12822" width="11.85546875" style="160" customWidth="1"/>
    <col min="12823" max="12823" width="15.140625" style="160" customWidth="1"/>
    <col min="12824" max="12824" width="13.85546875" style="160" customWidth="1"/>
    <col min="12825" max="12825" width="14" style="160" customWidth="1"/>
    <col min="12826" max="12831" width="9.140625" style="160" customWidth="1"/>
    <col min="12832" max="12832" width="12.140625" style="160" customWidth="1"/>
    <col min="12833" max="12841" width="9.140625" style="160" customWidth="1"/>
    <col min="12842" max="12842" width="12" style="160" customWidth="1"/>
    <col min="12843" max="12843" width="9.140625" style="160" customWidth="1"/>
    <col min="12844" max="12844" width="12.7109375" style="160" customWidth="1"/>
    <col min="12845" max="12854" width="9.140625" style="160" customWidth="1"/>
    <col min="12855" max="12855" width="11.28515625" style="160" customWidth="1"/>
    <col min="12856" max="12856" width="9.140625" style="160" customWidth="1"/>
    <col min="12857" max="12857" width="11.42578125" style="160" customWidth="1"/>
    <col min="12858" max="12859" width="9.140625" style="160" customWidth="1"/>
    <col min="12860" max="12861" width="10.28515625" style="160"/>
    <col min="12862" max="12862" width="9.140625" style="160" customWidth="1"/>
    <col min="12863" max="12863" width="10.28515625" style="160"/>
    <col min="12864" max="12864" width="9.140625" style="160" customWidth="1"/>
    <col min="12865" max="13056" width="10.28515625" style="160"/>
    <col min="13057" max="13057" width="12.7109375" style="160" customWidth="1"/>
    <col min="13058" max="13058" width="10.28515625" style="160"/>
    <col min="13059" max="13059" width="13" style="160" customWidth="1"/>
    <col min="13060" max="13060" width="11.85546875" style="160" customWidth="1"/>
    <col min="13061" max="13061" width="11.28515625" style="160" customWidth="1"/>
    <col min="13062" max="13062" width="10.42578125" style="160" customWidth="1"/>
    <col min="13063" max="13063" width="9.85546875" style="160" customWidth="1"/>
    <col min="13064" max="13064" width="12.42578125" style="160" customWidth="1"/>
    <col min="13065" max="13065" width="9.42578125" style="160" customWidth="1"/>
    <col min="13066" max="13066" width="11.140625" style="160" customWidth="1"/>
    <col min="13067" max="13067" width="7.85546875" style="160" customWidth="1"/>
    <col min="13068" max="13068" width="12.7109375" style="160" customWidth="1"/>
    <col min="13069" max="13069" width="10.140625" style="160" customWidth="1"/>
    <col min="13070" max="13070" width="10.28515625" style="160"/>
    <col min="13071" max="13071" width="11" style="160" customWidth="1"/>
    <col min="13072" max="13072" width="12" style="160" customWidth="1"/>
    <col min="13073" max="13073" width="13" style="160" customWidth="1"/>
    <col min="13074" max="13074" width="11.42578125" style="160" customWidth="1"/>
    <col min="13075" max="13076" width="10.28515625" style="160"/>
    <col min="13077" max="13077" width="10.5703125" style="160" customWidth="1"/>
    <col min="13078" max="13078" width="11.85546875" style="160" customWidth="1"/>
    <col min="13079" max="13079" width="15.140625" style="160" customWidth="1"/>
    <col min="13080" max="13080" width="13.85546875" style="160" customWidth="1"/>
    <col min="13081" max="13081" width="14" style="160" customWidth="1"/>
    <col min="13082" max="13087" width="9.140625" style="160" customWidth="1"/>
    <col min="13088" max="13088" width="12.140625" style="160" customWidth="1"/>
    <col min="13089" max="13097" width="9.140625" style="160" customWidth="1"/>
    <col min="13098" max="13098" width="12" style="160" customWidth="1"/>
    <col min="13099" max="13099" width="9.140625" style="160" customWidth="1"/>
    <col min="13100" max="13100" width="12.7109375" style="160" customWidth="1"/>
    <col min="13101" max="13110" width="9.140625" style="160" customWidth="1"/>
    <col min="13111" max="13111" width="11.28515625" style="160" customWidth="1"/>
    <col min="13112" max="13112" width="9.140625" style="160" customWidth="1"/>
    <col min="13113" max="13113" width="11.42578125" style="160" customWidth="1"/>
    <col min="13114" max="13115" width="9.140625" style="160" customWidth="1"/>
    <col min="13116" max="13117" width="10.28515625" style="160"/>
    <col min="13118" max="13118" width="9.140625" style="160" customWidth="1"/>
    <col min="13119" max="13119" width="10.28515625" style="160"/>
    <col min="13120" max="13120" width="9.140625" style="160" customWidth="1"/>
    <col min="13121" max="13312" width="10.28515625" style="160"/>
    <col min="13313" max="13313" width="12.7109375" style="160" customWidth="1"/>
    <col min="13314" max="13314" width="10.28515625" style="160"/>
    <col min="13315" max="13315" width="13" style="160" customWidth="1"/>
    <col min="13316" max="13316" width="11.85546875" style="160" customWidth="1"/>
    <col min="13317" max="13317" width="11.28515625" style="160" customWidth="1"/>
    <col min="13318" max="13318" width="10.42578125" style="160" customWidth="1"/>
    <col min="13319" max="13319" width="9.85546875" style="160" customWidth="1"/>
    <col min="13320" max="13320" width="12.42578125" style="160" customWidth="1"/>
    <col min="13321" max="13321" width="9.42578125" style="160" customWidth="1"/>
    <col min="13322" max="13322" width="11.140625" style="160" customWidth="1"/>
    <col min="13323" max="13323" width="7.85546875" style="160" customWidth="1"/>
    <col min="13324" max="13324" width="12.7109375" style="160" customWidth="1"/>
    <col min="13325" max="13325" width="10.140625" style="160" customWidth="1"/>
    <col min="13326" max="13326" width="10.28515625" style="160"/>
    <col min="13327" max="13327" width="11" style="160" customWidth="1"/>
    <col min="13328" max="13328" width="12" style="160" customWidth="1"/>
    <col min="13329" max="13329" width="13" style="160" customWidth="1"/>
    <col min="13330" max="13330" width="11.42578125" style="160" customWidth="1"/>
    <col min="13331" max="13332" width="10.28515625" style="160"/>
    <col min="13333" max="13333" width="10.5703125" style="160" customWidth="1"/>
    <col min="13334" max="13334" width="11.85546875" style="160" customWidth="1"/>
    <col min="13335" max="13335" width="15.140625" style="160" customWidth="1"/>
    <col min="13336" max="13336" width="13.85546875" style="160" customWidth="1"/>
    <col min="13337" max="13337" width="14" style="160" customWidth="1"/>
    <col min="13338" max="13343" width="9.140625" style="160" customWidth="1"/>
    <col min="13344" max="13344" width="12.140625" style="160" customWidth="1"/>
    <col min="13345" max="13353" width="9.140625" style="160" customWidth="1"/>
    <col min="13354" max="13354" width="12" style="160" customWidth="1"/>
    <col min="13355" max="13355" width="9.140625" style="160" customWidth="1"/>
    <col min="13356" max="13356" width="12.7109375" style="160" customWidth="1"/>
    <col min="13357" max="13366" width="9.140625" style="160" customWidth="1"/>
    <col min="13367" max="13367" width="11.28515625" style="160" customWidth="1"/>
    <col min="13368" max="13368" width="9.140625" style="160" customWidth="1"/>
    <col min="13369" max="13369" width="11.42578125" style="160" customWidth="1"/>
    <col min="13370" max="13371" width="9.140625" style="160" customWidth="1"/>
    <col min="13372" max="13373" width="10.28515625" style="160"/>
    <col min="13374" max="13374" width="9.140625" style="160" customWidth="1"/>
    <col min="13375" max="13375" width="10.28515625" style="160"/>
    <col min="13376" max="13376" width="9.140625" style="160" customWidth="1"/>
    <col min="13377" max="13568" width="10.28515625" style="160"/>
    <col min="13569" max="13569" width="12.7109375" style="160" customWidth="1"/>
    <col min="13570" max="13570" width="10.28515625" style="160"/>
    <col min="13571" max="13571" width="13" style="160" customWidth="1"/>
    <col min="13572" max="13572" width="11.85546875" style="160" customWidth="1"/>
    <col min="13573" max="13573" width="11.28515625" style="160" customWidth="1"/>
    <col min="13574" max="13574" width="10.42578125" style="160" customWidth="1"/>
    <col min="13575" max="13575" width="9.85546875" style="160" customWidth="1"/>
    <col min="13576" max="13576" width="12.42578125" style="160" customWidth="1"/>
    <col min="13577" max="13577" width="9.42578125" style="160" customWidth="1"/>
    <col min="13578" max="13578" width="11.140625" style="160" customWidth="1"/>
    <col min="13579" max="13579" width="7.85546875" style="160" customWidth="1"/>
    <col min="13580" max="13580" width="12.7109375" style="160" customWidth="1"/>
    <col min="13581" max="13581" width="10.140625" style="160" customWidth="1"/>
    <col min="13582" max="13582" width="10.28515625" style="160"/>
    <col min="13583" max="13583" width="11" style="160" customWidth="1"/>
    <col min="13584" max="13584" width="12" style="160" customWidth="1"/>
    <col min="13585" max="13585" width="13" style="160" customWidth="1"/>
    <col min="13586" max="13586" width="11.42578125" style="160" customWidth="1"/>
    <col min="13587" max="13588" width="10.28515625" style="160"/>
    <col min="13589" max="13589" width="10.5703125" style="160" customWidth="1"/>
    <col min="13590" max="13590" width="11.85546875" style="160" customWidth="1"/>
    <col min="13591" max="13591" width="15.140625" style="160" customWidth="1"/>
    <col min="13592" max="13592" width="13.85546875" style="160" customWidth="1"/>
    <col min="13593" max="13593" width="14" style="160" customWidth="1"/>
    <col min="13594" max="13599" width="9.140625" style="160" customWidth="1"/>
    <col min="13600" max="13600" width="12.140625" style="160" customWidth="1"/>
    <col min="13601" max="13609" width="9.140625" style="160" customWidth="1"/>
    <col min="13610" max="13610" width="12" style="160" customWidth="1"/>
    <col min="13611" max="13611" width="9.140625" style="160" customWidth="1"/>
    <col min="13612" max="13612" width="12.7109375" style="160" customWidth="1"/>
    <col min="13613" max="13622" width="9.140625" style="160" customWidth="1"/>
    <col min="13623" max="13623" width="11.28515625" style="160" customWidth="1"/>
    <col min="13624" max="13624" width="9.140625" style="160" customWidth="1"/>
    <col min="13625" max="13625" width="11.42578125" style="160" customWidth="1"/>
    <col min="13626" max="13627" width="9.140625" style="160" customWidth="1"/>
    <col min="13628" max="13629" width="10.28515625" style="160"/>
    <col min="13630" max="13630" width="9.140625" style="160" customWidth="1"/>
    <col min="13631" max="13631" width="10.28515625" style="160"/>
    <col min="13632" max="13632" width="9.140625" style="160" customWidth="1"/>
    <col min="13633" max="13824" width="10.28515625" style="160"/>
    <col min="13825" max="13825" width="12.7109375" style="160" customWidth="1"/>
    <col min="13826" max="13826" width="10.28515625" style="160"/>
    <col min="13827" max="13827" width="13" style="160" customWidth="1"/>
    <col min="13828" max="13828" width="11.85546875" style="160" customWidth="1"/>
    <col min="13829" max="13829" width="11.28515625" style="160" customWidth="1"/>
    <col min="13830" max="13830" width="10.42578125" style="160" customWidth="1"/>
    <col min="13831" max="13831" width="9.85546875" style="160" customWidth="1"/>
    <col min="13832" max="13832" width="12.42578125" style="160" customWidth="1"/>
    <col min="13833" max="13833" width="9.42578125" style="160" customWidth="1"/>
    <col min="13834" max="13834" width="11.140625" style="160" customWidth="1"/>
    <col min="13835" max="13835" width="7.85546875" style="160" customWidth="1"/>
    <col min="13836" max="13836" width="12.7109375" style="160" customWidth="1"/>
    <col min="13837" max="13837" width="10.140625" style="160" customWidth="1"/>
    <col min="13838" max="13838" width="10.28515625" style="160"/>
    <col min="13839" max="13839" width="11" style="160" customWidth="1"/>
    <col min="13840" max="13840" width="12" style="160" customWidth="1"/>
    <col min="13841" max="13841" width="13" style="160" customWidth="1"/>
    <col min="13842" max="13842" width="11.42578125" style="160" customWidth="1"/>
    <col min="13843" max="13844" width="10.28515625" style="160"/>
    <col min="13845" max="13845" width="10.5703125" style="160" customWidth="1"/>
    <col min="13846" max="13846" width="11.85546875" style="160" customWidth="1"/>
    <col min="13847" max="13847" width="15.140625" style="160" customWidth="1"/>
    <col min="13848" max="13848" width="13.85546875" style="160" customWidth="1"/>
    <col min="13849" max="13849" width="14" style="160" customWidth="1"/>
    <col min="13850" max="13855" width="9.140625" style="160" customWidth="1"/>
    <col min="13856" max="13856" width="12.140625" style="160" customWidth="1"/>
    <col min="13857" max="13865" width="9.140625" style="160" customWidth="1"/>
    <col min="13866" max="13866" width="12" style="160" customWidth="1"/>
    <col min="13867" max="13867" width="9.140625" style="160" customWidth="1"/>
    <col min="13868" max="13868" width="12.7109375" style="160" customWidth="1"/>
    <col min="13869" max="13878" width="9.140625" style="160" customWidth="1"/>
    <col min="13879" max="13879" width="11.28515625" style="160" customWidth="1"/>
    <col min="13880" max="13880" width="9.140625" style="160" customWidth="1"/>
    <col min="13881" max="13881" width="11.42578125" style="160" customWidth="1"/>
    <col min="13882" max="13883" width="9.140625" style="160" customWidth="1"/>
    <col min="13884" max="13885" width="10.28515625" style="160"/>
    <col min="13886" max="13886" width="9.140625" style="160" customWidth="1"/>
    <col min="13887" max="13887" width="10.28515625" style="160"/>
    <col min="13888" max="13888" width="9.140625" style="160" customWidth="1"/>
    <col min="13889" max="14080" width="10.28515625" style="160"/>
    <col min="14081" max="14081" width="12.7109375" style="160" customWidth="1"/>
    <col min="14082" max="14082" width="10.28515625" style="160"/>
    <col min="14083" max="14083" width="13" style="160" customWidth="1"/>
    <col min="14084" max="14084" width="11.85546875" style="160" customWidth="1"/>
    <col min="14085" max="14085" width="11.28515625" style="160" customWidth="1"/>
    <col min="14086" max="14086" width="10.42578125" style="160" customWidth="1"/>
    <col min="14087" max="14087" width="9.85546875" style="160" customWidth="1"/>
    <col min="14088" max="14088" width="12.42578125" style="160" customWidth="1"/>
    <col min="14089" max="14089" width="9.42578125" style="160" customWidth="1"/>
    <col min="14090" max="14090" width="11.140625" style="160" customWidth="1"/>
    <col min="14091" max="14091" width="7.85546875" style="160" customWidth="1"/>
    <col min="14092" max="14092" width="12.7109375" style="160" customWidth="1"/>
    <col min="14093" max="14093" width="10.140625" style="160" customWidth="1"/>
    <col min="14094" max="14094" width="10.28515625" style="160"/>
    <col min="14095" max="14095" width="11" style="160" customWidth="1"/>
    <col min="14096" max="14096" width="12" style="160" customWidth="1"/>
    <col min="14097" max="14097" width="13" style="160" customWidth="1"/>
    <col min="14098" max="14098" width="11.42578125" style="160" customWidth="1"/>
    <col min="14099" max="14100" width="10.28515625" style="160"/>
    <col min="14101" max="14101" width="10.5703125" style="160" customWidth="1"/>
    <col min="14102" max="14102" width="11.85546875" style="160" customWidth="1"/>
    <col min="14103" max="14103" width="15.140625" style="160" customWidth="1"/>
    <col min="14104" max="14104" width="13.85546875" style="160" customWidth="1"/>
    <col min="14105" max="14105" width="14" style="160" customWidth="1"/>
    <col min="14106" max="14111" width="9.140625" style="160" customWidth="1"/>
    <col min="14112" max="14112" width="12.140625" style="160" customWidth="1"/>
    <col min="14113" max="14121" width="9.140625" style="160" customWidth="1"/>
    <col min="14122" max="14122" width="12" style="160" customWidth="1"/>
    <col min="14123" max="14123" width="9.140625" style="160" customWidth="1"/>
    <col min="14124" max="14124" width="12.7109375" style="160" customWidth="1"/>
    <col min="14125" max="14134" width="9.140625" style="160" customWidth="1"/>
    <col min="14135" max="14135" width="11.28515625" style="160" customWidth="1"/>
    <col min="14136" max="14136" width="9.140625" style="160" customWidth="1"/>
    <col min="14137" max="14137" width="11.42578125" style="160" customWidth="1"/>
    <col min="14138" max="14139" width="9.140625" style="160" customWidth="1"/>
    <col min="14140" max="14141" width="10.28515625" style="160"/>
    <col min="14142" max="14142" width="9.140625" style="160" customWidth="1"/>
    <col min="14143" max="14143" width="10.28515625" style="160"/>
    <col min="14144" max="14144" width="9.140625" style="160" customWidth="1"/>
    <col min="14145" max="14336" width="10.28515625" style="160"/>
    <col min="14337" max="14337" width="12.7109375" style="160" customWidth="1"/>
    <col min="14338" max="14338" width="10.28515625" style="160"/>
    <col min="14339" max="14339" width="13" style="160" customWidth="1"/>
    <col min="14340" max="14340" width="11.85546875" style="160" customWidth="1"/>
    <col min="14341" max="14341" width="11.28515625" style="160" customWidth="1"/>
    <col min="14342" max="14342" width="10.42578125" style="160" customWidth="1"/>
    <col min="14343" max="14343" width="9.85546875" style="160" customWidth="1"/>
    <col min="14344" max="14344" width="12.42578125" style="160" customWidth="1"/>
    <col min="14345" max="14345" width="9.42578125" style="160" customWidth="1"/>
    <col min="14346" max="14346" width="11.140625" style="160" customWidth="1"/>
    <col min="14347" max="14347" width="7.85546875" style="160" customWidth="1"/>
    <col min="14348" max="14348" width="12.7109375" style="160" customWidth="1"/>
    <col min="14349" max="14349" width="10.140625" style="160" customWidth="1"/>
    <col min="14350" max="14350" width="10.28515625" style="160"/>
    <col min="14351" max="14351" width="11" style="160" customWidth="1"/>
    <col min="14352" max="14352" width="12" style="160" customWidth="1"/>
    <col min="14353" max="14353" width="13" style="160" customWidth="1"/>
    <col min="14354" max="14354" width="11.42578125" style="160" customWidth="1"/>
    <col min="14355" max="14356" width="10.28515625" style="160"/>
    <col min="14357" max="14357" width="10.5703125" style="160" customWidth="1"/>
    <col min="14358" max="14358" width="11.85546875" style="160" customWidth="1"/>
    <col min="14359" max="14359" width="15.140625" style="160" customWidth="1"/>
    <col min="14360" max="14360" width="13.85546875" style="160" customWidth="1"/>
    <col min="14361" max="14361" width="14" style="160" customWidth="1"/>
    <col min="14362" max="14367" width="9.140625" style="160" customWidth="1"/>
    <col min="14368" max="14368" width="12.140625" style="160" customWidth="1"/>
    <col min="14369" max="14377" width="9.140625" style="160" customWidth="1"/>
    <col min="14378" max="14378" width="12" style="160" customWidth="1"/>
    <col min="14379" max="14379" width="9.140625" style="160" customWidth="1"/>
    <col min="14380" max="14380" width="12.7109375" style="160" customWidth="1"/>
    <col min="14381" max="14390" width="9.140625" style="160" customWidth="1"/>
    <col min="14391" max="14391" width="11.28515625" style="160" customWidth="1"/>
    <col min="14392" max="14392" width="9.140625" style="160" customWidth="1"/>
    <col min="14393" max="14393" width="11.42578125" style="160" customWidth="1"/>
    <col min="14394" max="14395" width="9.140625" style="160" customWidth="1"/>
    <col min="14396" max="14397" width="10.28515625" style="160"/>
    <col min="14398" max="14398" width="9.140625" style="160" customWidth="1"/>
    <col min="14399" max="14399" width="10.28515625" style="160"/>
    <col min="14400" max="14400" width="9.140625" style="160" customWidth="1"/>
    <col min="14401" max="14592" width="10.28515625" style="160"/>
    <col min="14593" max="14593" width="12.7109375" style="160" customWidth="1"/>
    <col min="14594" max="14594" width="10.28515625" style="160"/>
    <col min="14595" max="14595" width="13" style="160" customWidth="1"/>
    <col min="14596" max="14596" width="11.85546875" style="160" customWidth="1"/>
    <col min="14597" max="14597" width="11.28515625" style="160" customWidth="1"/>
    <col min="14598" max="14598" width="10.42578125" style="160" customWidth="1"/>
    <col min="14599" max="14599" width="9.85546875" style="160" customWidth="1"/>
    <col min="14600" max="14600" width="12.42578125" style="160" customWidth="1"/>
    <col min="14601" max="14601" width="9.42578125" style="160" customWidth="1"/>
    <col min="14602" max="14602" width="11.140625" style="160" customWidth="1"/>
    <col min="14603" max="14603" width="7.85546875" style="160" customWidth="1"/>
    <col min="14604" max="14604" width="12.7109375" style="160" customWidth="1"/>
    <col min="14605" max="14605" width="10.140625" style="160" customWidth="1"/>
    <col min="14606" max="14606" width="10.28515625" style="160"/>
    <col min="14607" max="14607" width="11" style="160" customWidth="1"/>
    <col min="14608" max="14608" width="12" style="160" customWidth="1"/>
    <col min="14609" max="14609" width="13" style="160" customWidth="1"/>
    <col min="14610" max="14610" width="11.42578125" style="160" customWidth="1"/>
    <col min="14611" max="14612" width="10.28515625" style="160"/>
    <col min="14613" max="14613" width="10.5703125" style="160" customWidth="1"/>
    <col min="14614" max="14614" width="11.85546875" style="160" customWidth="1"/>
    <col min="14615" max="14615" width="15.140625" style="160" customWidth="1"/>
    <col min="14616" max="14616" width="13.85546875" style="160" customWidth="1"/>
    <col min="14617" max="14617" width="14" style="160" customWidth="1"/>
    <col min="14618" max="14623" width="9.140625" style="160" customWidth="1"/>
    <col min="14624" max="14624" width="12.140625" style="160" customWidth="1"/>
    <col min="14625" max="14633" width="9.140625" style="160" customWidth="1"/>
    <col min="14634" max="14634" width="12" style="160" customWidth="1"/>
    <col min="14635" max="14635" width="9.140625" style="160" customWidth="1"/>
    <col min="14636" max="14636" width="12.7109375" style="160" customWidth="1"/>
    <col min="14637" max="14646" width="9.140625" style="160" customWidth="1"/>
    <col min="14647" max="14647" width="11.28515625" style="160" customWidth="1"/>
    <col min="14648" max="14648" width="9.140625" style="160" customWidth="1"/>
    <col min="14649" max="14649" width="11.42578125" style="160" customWidth="1"/>
    <col min="14650" max="14651" width="9.140625" style="160" customWidth="1"/>
    <col min="14652" max="14653" width="10.28515625" style="160"/>
    <col min="14654" max="14654" width="9.140625" style="160" customWidth="1"/>
    <col min="14655" max="14655" width="10.28515625" style="160"/>
    <col min="14656" max="14656" width="9.140625" style="160" customWidth="1"/>
    <col min="14657" max="14848" width="10.28515625" style="160"/>
    <col min="14849" max="14849" width="12.7109375" style="160" customWidth="1"/>
    <col min="14850" max="14850" width="10.28515625" style="160"/>
    <col min="14851" max="14851" width="13" style="160" customWidth="1"/>
    <col min="14852" max="14852" width="11.85546875" style="160" customWidth="1"/>
    <col min="14853" max="14853" width="11.28515625" style="160" customWidth="1"/>
    <col min="14854" max="14854" width="10.42578125" style="160" customWidth="1"/>
    <col min="14855" max="14855" width="9.85546875" style="160" customWidth="1"/>
    <col min="14856" max="14856" width="12.42578125" style="160" customWidth="1"/>
    <col min="14857" max="14857" width="9.42578125" style="160" customWidth="1"/>
    <col min="14858" max="14858" width="11.140625" style="160" customWidth="1"/>
    <col min="14859" max="14859" width="7.85546875" style="160" customWidth="1"/>
    <col min="14860" max="14860" width="12.7109375" style="160" customWidth="1"/>
    <col min="14861" max="14861" width="10.140625" style="160" customWidth="1"/>
    <col min="14862" max="14862" width="10.28515625" style="160"/>
    <col min="14863" max="14863" width="11" style="160" customWidth="1"/>
    <col min="14864" max="14864" width="12" style="160" customWidth="1"/>
    <col min="14865" max="14865" width="13" style="160" customWidth="1"/>
    <col min="14866" max="14866" width="11.42578125" style="160" customWidth="1"/>
    <col min="14867" max="14868" width="10.28515625" style="160"/>
    <col min="14869" max="14869" width="10.5703125" style="160" customWidth="1"/>
    <col min="14870" max="14870" width="11.85546875" style="160" customWidth="1"/>
    <col min="14871" max="14871" width="15.140625" style="160" customWidth="1"/>
    <col min="14872" max="14872" width="13.85546875" style="160" customWidth="1"/>
    <col min="14873" max="14873" width="14" style="160" customWidth="1"/>
    <col min="14874" max="14879" width="9.140625" style="160" customWidth="1"/>
    <col min="14880" max="14880" width="12.140625" style="160" customWidth="1"/>
    <col min="14881" max="14889" width="9.140625" style="160" customWidth="1"/>
    <col min="14890" max="14890" width="12" style="160" customWidth="1"/>
    <col min="14891" max="14891" width="9.140625" style="160" customWidth="1"/>
    <col min="14892" max="14892" width="12.7109375" style="160" customWidth="1"/>
    <col min="14893" max="14902" width="9.140625" style="160" customWidth="1"/>
    <col min="14903" max="14903" width="11.28515625" style="160" customWidth="1"/>
    <col min="14904" max="14904" width="9.140625" style="160" customWidth="1"/>
    <col min="14905" max="14905" width="11.42578125" style="160" customWidth="1"/>
    <col min="14906" max="14907" width="9.140625" style="160" customWidth="1"/>
    <col min="14908" max="14909" width="10.28515625" style="160"/>
    <col min="14910" max="14910" width="9.140625" style="160" customWidth="1"/>
    <col min="14911" max="14911" width="10.28515625" style="160"/>
    <col min="14912" max="14912" width="9.140625" style="160" customWidth="1"/>
    <col min="14913" max="15104" width="10.28515625" style="160"/>
    <col min="15105" max="15105" width="12.7109375" style="160" customWidth="1"/>
    <col min="15106" max="15106" width="10.28515625" style="160"/>
    <col min="15107" max="15107" width="13" style="160" customWidth="1"/>
    <col min="15108" max="15108" width="11.85546875" style="160" customWidth="1"/>
    <col min="15109" max="15109" width="11.28515625" style="160" customWidth="1"/>
    <col min="15110" max="15110" width="10.42578125" style="160" customWidth="1"/>
    <col min="15111" max="15111" width="9.85546875" style="160" customWidth="1"/>
    <col min="15112" max="15112" width="12.42578125" style="160" customWidth="1"/>
    <col min="15113" max="15113" width="9.42578125" style="160" customWidth="1"/>
    <col min="15114" max="15114" width="11.140625" style="160" customWidth="1"/>
    <col min="15115" max="15115" width="7.85546875" style="160" customWidth="1"/>
    <col min="15116" max="15116" width="12.7109375" style="160" customWidth="1"/>
    <col min="15117" max="15117" width="10.140625" style="160" customWidth="1"/>
    <col min="15118" max="15118" width="10.28515625" style="160"/>
    <col min="15119" max="15119" width="11" style="160" customWidth="1"/>
    <col min="15120" max="15120" width="12" style="160" customWidth="1"/>
    <col min="15121" max="15121" width="13" style="160" customWidth="1"/>
    <col min="15122" max="15122" width="11.42578125" style="160" customWidth="1"/>
    <col min="15123" max="15124" width="10.28515625" style="160"/>
    <col min="15125" max="15125" width="10.5703125" style="160" customWidth="1"/>
    <col min="15126" max="15126" width="11.85546875" style="160" customWidth="1"/>
    <col min="15127" max="15127" width="15.140625" style="160" customWidth="1"/>
    <col min="15128" max="15128" width="13.85546875" style="160" customWidth="1"/>
    <col min="15129" max="15129" width="14" style="160" customWidth="1"/>
    <col min="15130" max="15135" width="9.140625" style="160" customWidth="1"/>
    <col min="15136" max="15136" width="12.140625" style="160" customWidth="1"/>
    <col min="15137" max="15145" width="9.140625" style="160" customWidth="1"/>
    <col min="15146" max="15146" width="12" style="160" customWidth="1"/>
    <col min="15147" max="15147" width="9.140625" style="160" customWidth="1"/>
    <col min="15148" max="15148" width="12.7109375" style="160" customWidth="1"/>
    <col min="15149" max="15158" width="9.140625" style="160" customWidth="1"/>
    <col min="15159" max="15159" width="11.28515625" style="160" customWidth="1"/>
    <col min="15160" max="15160" width="9.140625" style="160" customWidth="1"/>
    <col min="15161" max="15161" width="11.42578125" style="160" customWidth="1"/>
    <col min="15162" max="15163" width="9.140625" style="160" customWidth="1"/>
    <col min="15164" max="15165" width="10.28515625" style="160"/>
    <col min="15166" max="15166" width="9.140625" style="160" customWidth="1"/>
    <col min="15167" max="15167" width="10.28515625" style="160"/>
    <col min="15168" max="15168" width="9.140625" style="160" customWidth="1"/>
    <col min="15169" max="15360" width="10.28515625" style="160"/>
    <col min="15361" max="15361" width="12.7109375" style="160" customWidth="1"/>
    <col min="15362" max="15362" width="10.28515625" style="160"/>
    <col min="15363" max="15363" width="13" style="160" customWidth="1"/>
    <col min="15364" max="15364" width="11.85546875" style="160" customWidth="1"/>
    <col min="15365" max="15365" width="11.28515625" style="160" customWidth="1"/>
    <col min="15366" max="15366" width="10.42578125" style="160" customWidth="1"/>
    <col min="15367" max="15367" width="9.85546875" style="160" customWidth="1"/>
    <col min="15368" max="15368" width="12.42578125" style="160" customWidth="1"/>
    <col min="15369" max="15369" width="9.42578125" style="160" customWidth="1"/>
    <col min="15370" max="15370" width="11.140625" style="160" customWidth="1"/>
    <col min="15371" max="15371" width="7.85546875" style="160" customWidth="1"/>
    <col min="15372" max="15372" width="12.7109375" style="160" customWidth="1"/>
    <col min="15373" max="15373" width="10.140625" style="160" customWidth="1"/>
    <col min="15374" max="15374" width="10.28515625" style="160"/>
    <col min="15375" max="15375" width="11" style="160" customWidth="1"/>
    <col min="15376" max="15376" width="12" style="160" customWidth="1"/>
    <col min="15377" max="15377" width="13" style="160" customWidth="1"/>
    <col min="15378" max="15378" width="11.42578125" style="160" customWidth="1"/>
    <col min="15379" max="15380" width="10.28515625" style="160"/>
    <col min="15381" max="15381" width="10.5703125" style="160" customWidth="1"/>
    <col min="15382" max="15382" width="11.85546875" style="160" customWidth="1"/>
    <col min="15383" max="15383" width="15.140625" style="160" customWidth="1"/>
    <col min="15384" max="15384" width="13.85546875" style="160" customWidth="1"/>
    <col min="15385" max="15385" width="14" style="160" customWidth="1"/>
    <col min="15386" max="15391" width="9.140625" style="160" customWidth="1"/>
    <col min="15392" max="15392" width="12.140625" style="160" customWidth="1"/>
    <col min="15393" max="15401" width="9.140625" style="160" customWidth="1"/>
    <col min="15402" max="15402" width="12" style="160" customWidth="1"/>
    <col min="15403" max="15403" width="9.140625" style="160" customWidth="1"/>
    <col min="15404" max="15404" width="12.7109375" style="160" customWidth="1"/>
    <col min="15405" max="15414" width="9.140625" style="160" customWidth="1"/>
    <col min="15415" max="15415" width="11.28515625" style="160" customWidth="1"/>
    <col min="15416" max="15416" width="9.140625" style="160" customWidth="1"/>
    <col min="15417" max="15417" width="11.42578125" style="160" customWidth="1"/>
    <col min="15418" max="15419" width="9.140625" style="160" customWidth="1"/>
    <col min="15420" max="15421" width="10.28515625" style="160"/>
    <col min="15422" max="15422" width="9.140625" style="160" customWidth="1"/>
    <col min="15423" max="15423" width="10.28515625" style="160"/>
    <col min="15424" max="15424" width="9.140625" style="160" customWidth="1"/>
    <col min="15425" max="15616" width="10.28515625" style="160"/>
    <col min="15617" max="15617" width="12.7109375" style="160" customWidth="1"/>
    <col min="15618" max="15618" width="10.28515625" style="160"/>
    <col min="15619" max="15619" width="13" style="160" customWidth="1"/>
    <col min="15620" max="15620" width="11.85546875" style="160" customWidth="1"/>
    <col min="15621" max="15621" width="11.28515625" style="160" customWidth="1"/>
    <col min="15622" max="15622" width="10.42578125" style="160" customWidth="1"/>
    <col min="15623" max="15623" width="9.85546875" style="160" customWidth="1"/>
    <col min="15624" max="15624" width="12.42578125" style="160" customWidth="1"/>
    <col min="15625" max="15625" width="9.42578125" style="160" customWidth="1"/>
    <col min="15626" max="15626" width="11.140625" style="160" customWidth="1"/>
    <col min="15627" max="15627" width="7.85546875" style="160" customWidth="1"/>
    <col min="15628" max="15628" width="12.7109375" style="160" customWidth="1"/>
    <col min="15629" max="15629" width="10.140625" style="160" customWidth="1"/>
    <col min="15630" max="15630" width="10.28515625" style="160"/>
    <col min="15631" max="15631" width="11" style="160" customWidth="1"/>
    <col min="15632" max="15632" width="12" style="160" customWidth="1"/>
    <col min="15633" max="15633" width="13" style="160" customWidth="1"/>
    <col min="15634" max="15634" width="11.42578125" style="160" customWidth="1"/>
    <col min="15635" max="15636" width="10.28515625" style="160"/>
    <col min="15637" max="15637" width="10.5703125" style="160" customWidth="1"/>
    <col min="15638" max="15638" width="11.85546875" style="160" customWidth="1"/>
    <col min="15639" max="15639" width="15.140625" style="160" customWidth="1"/>
    <col min="15640" max="15640" width="13.85546875" style="160" customWidth="1"/>
    <col min="15641" max="15641" width="14" style="160" customWidth="1"/>
    <col min="15642" max="15647" width="9.140625" style="160" customWidth="1"/>
    <col min="15648" max="15648" width="12.140625" style="160" customWidth="1"/>
    <col min="15649" max="15657" width="9.140625" style="160" customWidth="1"/>
    <col min="15658" max="15658" width="12" style="160" customWidth="1"/>
    <col min="15659" max="15659" width="9.140625" style="160" customWidth="1"/>
    <col min="15660" max="15660" width="12.7109375" style="160" customWidth="1"/>
    <col min="15661" max="15670" width="9.140625" style="160" customWidth="1"/>
    <col min="15671" max="15671" width="11.28515625" style="160" customWidth="1"/>
    <col min="15672" max="15672" width="9.140625" style="160" customWidth="1"/>
    <col min="15673" max="15673" width="11.42578125" style="160" customWidth="1"/>
    <col min="15674" max="15675" width="9.140625" style="160" customWidth="1"/>
    <col min="15676" max="15677" width="10.28515625" style="160"/>
    <col min="15678" max="15678" width="9.140625" style="160" customWidth="1"/>
    <col min="15679" max="15679" width="10.28515625" style="160"/>
    <col min="15680" max="15680" width="9.140625" style="160" customWidth="1"/>
    <col min="15681" max="15872" width="10.28515625" style="160"/>
    <col min="15873" max="15873" width="12.7109375" style="160" customWidth="1"/>
    <col min="15874" max="15874" width="10.28515625" style="160"/>
    <col min="15875" max="15875" width="13" style="160" customWidth="1"/>
    <col min="15876" max="15876" width="11.85546875" style="160" customWidth="1"/>
    <col min="15877" max="15877" width="11.28515625" style="160" customWidth="1"/>
    <col min="15878" max="15878" width="10.42578125" style="160" customWidth="1"/>
    <col min="15879" max="15879" width="9.85546875" style="160" customWidth="1"/>
    <col min="15880" max="15880" width="12.42578125" style="160" customWidth="1"/>
    <col min="15881" max="15881" width="9.42578125" style="160" customWidth="1"/>
    <col min="15882" max="15882" width="11.140625" style="160" customWidth="1"/>
    <col min="15883" max="15883" width="7.85546875" style="160" customWidth="1"/>
    <col min="15884" max="15884" width="12.7109375" style="160" customWidth="1"/>
    <col min="15885" max="15885" width="10.140625" style="160" customWidth="1"/>
    <col min="15886" max="15886" width="10.28515625" style="160"/>
    <col min="15887" max="15887" width="11" style="160" customWidth="1"/>
    <col min="15888" max="15888" width="12" style="160" customWidth="1"/>
    <col min="15889" max="15889" width="13" style="160" customWidth="1"/>
    <col min="15890" max="15890" width="11.42578125" style="160" customWidth="1"/>
    <col min="15891" max="15892" width="10.28515625" style="160"/>
    <col min="15893" max="15893" width="10.5703125" style="160" customWidth="1"/>
    <col min="15894" max="15894" width="11.85546875" style="160" customWidth="1"/>
    <col min="15895" max="15895" width="15.140625" style="160" customWidth="1"/>
    <col min="15896" max="15896" width="13.85546875" style="160" customWidth="1"/>
    <col min="15897" max="15897" width="14" style="160" customWidth="1"/>
    <col min="15898" max="15903" width="9.140625" style="160" customWidth="1"/>
    <col min="15904" max="15904" width="12.140625" style="160" customWidth="1"/>
    <col min="15905" max="15913" width="9.140625" style="160" customWidth="1"/>
    <col min="15914" max="15914" width="12" style="160" customWidth="1"/>
    <col min="15915" max="15915" width="9.140625" style="160" customWidth="1"/>
    <col min="15916" max="15916" width="12.7109375" style="160" customWidth="1"/>
    <col min="15917" max="15926" width="9.140625" style="160" customWidth="1"/>
    <col min="15927" max="15927" width="11.28515625" style="160" customWidth="1"/>
    <col min="15928" max="15928" width="9.140625" style="160" customWidth="1"/>
    <col min="15929" max="15929" width="11.42578125" style="160" customWidth="1"/>
    <col min="15930" max="15931" width="9.140625" style="160" customWidth="1"/>
    <col min="15932" max="15933" width="10.28515625" style="160"/>
    <col min="15934" max="15934" width="9.140625" style="160" customWidth="1"/>
    <col min="15935" max="15935" width="10.28515625" style="160"/>
    <col min="15936" max="15936" width="9.140625" style="160" customWidth="1"/>
    <col min="15937" max="16128" width="10.28515625" style="160"/>
    <col min="16129" max="16129" width="12.7109375" style="160" customWidth="1"/>
    <col min="16130" max="16130" width="10.28515625" style="160"/>
    <col min="16131" max="16131" width="13" style="160" customWidth="1"/>
    <col min="16132" max="16132" width="11.85546875" style="160" customWidth="1"/>
    <col min="16133" max="16133" width="11.28515625" style="160" customWidth="1"/>
    <col min="16134" max="16134" width="10.42578125" style="160" customWidth="1"/>
    <col min="16135" max="16135" width="9.85546875" style="160" customWidth="1"/>
    <col min="16136" max="16136" width="12.42578125" style="160" customWidth="1"/>
    <col min="16137" max="16137" width="9.42578125" style="160" customWidth="1"/>
    <col min="16138" max="16138" width="11.140625" style="160" customWidth="1"/>
    <col min="16139" max="16139" width="7.85546875" style="160" customWidth="1"/>
    <col min="16140" max="16140" width="12.7109375" style="160" customWidth="1"/>
    <col min="16141" max="16141" width="10.140625" style="160" customWidth="1"/>
    <col min="16142" max="16142" width="10.28515625" style="160"/>
    <col min="16143" max="16143" width="11" style="160" customWidth="1"/>
    <col min="16144" max="16144" width="12" style="160" customWidth="1"/>
    <col min="16145" max="16145" width="13" style="160" customWidth="1"/>
    <col min="16146" max="16146" width="11.42578125" style="160" customWidth="1"/>
    <col min="16147" max="16148" width="10.28515625" style="160"/>
    <col min="16149" max="16149" width="10.5703125" style="160" customWidth="1"/>
    <col min="16150" max="16150" width="11.85546875" style="160" customWidth="1"/>
    <col min="16151" max="16151" width="15.140625" style="160" customWidth="1"/>
    <col min="16152" max="16152" width="13.85546875" style="160" customWidth="1"/>
    <col min="16153" max="16153" width="14" style="160" customWidth="1"/>
    <col min="16154" max="16159" width="9.140625" style="160" customWidth="1"/>
    <col min="16160" max="16160" width="12.140625" style="160" customWidth="1"/>
    <col min="16161" max="16169" width="9.140625" style="160" customWidth="1"/>
    <col min="16170" max="16170" width="12" style="160" customWidth="1"/>
    <col min="16171" max="16171" width="9.140625" style="160" customWidth="1"/>
    <col min="16172" max="16172" width="12.7109375" style="160" customWidth="1"/>
    <col min="16173" max="16182" width="9.140625" style="160" customWidth="1"/>
    <col min="16183" max="16183" width="11.28515625" style="160" customWidth="1"/>
    <col min="16184" max="16184" width="9.140625" style="160" customWidth="1"/>
    <col min="16185" max="16185" width="11.42578125" style="160" customWidth="1"/>
    <col min="16186" max="16187" width="9.140625" style="160" customWidth="1"/>
    <col min="16188" max="16189" width="10.28515625" style="160"/>
    <col min="16190" max="16190" width="9.140625" style="160" customWidth="1"/>
    <col min="16191" max="16191" width="10.28515625" style="160"/>
    <col min="16192" max="16192" width="9.140625" style="160" customWidth="1"/>
    <col min="16193" max="16384" width="10.28515625" style="160"/>
  </cols>
  <sheetData>
    <row r="1" spans="1:46" x14ac:dyDescent="0.25">
      <c r="N1" s="161" t="s">
        <v>500</v>
      </c>
      <c r="O1" s="162"/>
      <c r="P1" s="162"/>
      <c r="Q1" s="162"/>
      <c r="R1" s="162"/>
    </row>
    <row r="2" spans="1:46" ht="21" x14ac:dyDescent="0.35">
      <c r="D2" s="163"/>
      <c r="I2" s="164" t="s">
        <v>658</v>
      </c>
      <c r="N2" s="165"/>
      <c r="O2" s="165"/>
      <c r="P2" s="165"/>
    </row>
    <row r="3" spans="1:46" ht="20.25" x14ac:dyDescent="0.3">
      <c r="D3" s="166"/>
      <c r="I3" s="164"/>
      <c r="P3" s="167"/>
    </row>
    <row r="4" spans="1:46" ht="16.5" x14ac:dyDescent="0.3">
      <c r="G4" s="168"/>
    </row>
    <row r="5" spans="1:46" ht="16.5" x14ac:dyDescent="0.3">
      <c r="B5" s="169" t="s">
        <v>501</v>
      </c>
      <c r="C5" s="170"/>
      <c r="G5" s="168"/>
    </row>
    <row r="6" spans="1:46" ht="21" x14ac:dyDescent="0.35">
      <c r="A6" s="160" t="s">
        <v>502</v>
      </c>
      <c r="E6" s="169" t="s">
        <v>659</v>
      </c>
      <c r="G6" s="168"/>
      <c r="M6" s="171">
        <f>1</f>
        <v>1</v>
      </c>
      <c r="N6" s="169" t="s">
        <v>503</v>
      </c>
    </row>
    <row r="7" spans="1:46" ht="16.5" x14ac:dyDescent="0.3">
      <c r="G7" s="168"/>
    </row>
    <row r="8" spans="1:46" ht="21" x14ac:dyDescent="0.35">
      <c r="A8" s="160" t="s">
        <v>660</v>
      </c>
      <c r="I8" s="196" t="s">
        <v>661</v>
      </c>
      <c r="J8" s="164" t="s">
        <v>504</v>
      </c>
      <c r="K8" s="172">
        <v>315</v>
      </c>
      <c r="L8" s="173" t="s">
        <v>505</v>
      </c>
    </row>
    <row r="9" spans="1:46" ht="21" x14ac:dyDescent="0.35">
      <c r="A9" s="160" t="s">
        <v>506</v>
      </c>
      <c r="J9" s="164" t="s">
        <v>507</v>
      </c>
      <c r="K9" s="172">
        <v>28</v>
      </c>
      <c r="L9" s="173" t="s">
        <v>505</v>
      </c>
    </row>
    <row r="10" spans="1:46" ht="21" x14ac:dyDescent="0.35">
      <c r="A10" s="160" t="s">
        <v>508</v>
      </c>
      <c r="D10" s="174">
        <v>0</v>
      </c>
      <c r="E10" s="160" t="s">
        <v>509</v>
      </c>
      <c r="F10" s="174">
        <v>9.5</v>
      </c>
      <c r="G10" s="160" t="s">
        <v>510</v>
      </c>
      <c r="J10" s="164" t="s">
        <v>511</v>
      </c>
      <c r="K10" s="172">
        <v>46.738999999999997</v>
      </c>
      <c r="L10" s="173" t="s">
        <v>512</v>
      </c>
      <c r="M10" s="175">
        <f>K10*1000</f>
        <v>46739</v>
      </c>
      <c r="N10" s="173" t="s">
        <v>513</v>
      </c>
    </row>
    <row r="11" spans="1:46" ht="21" hidden="1" x14ac:dyDescent="0.35">
      <c r="A11" s="160" t="s">
        <v>514</v>
      </c>
      <c r="D11" s="174"/>
      <c r="F11" s="174"/>
      <c r="J11" s="164" t="s">
        <v>515</v>
      </c>
      <c r="K11" s="172">
        <v>300</v>
      </c>
      <c r="L11" s="173" t="s">
        <v>505</v>
      </c>
      <c r="M11" s="175" t="str">
        <f>O23</f>
        <v xml:space="preserve">     (50% от DN =</v>
      </c>
      <c r="N11" s="175"/>
      <c r="P11" s="176">
        <f>M23</f>
        <v>57</v>
      </c>
      <c r="Q11" s="175" t="s">
        <v>516</v>
      </c>
    </row>
    <row r="12" spans="1:46" ht="16.5" x14ac:dyDescent="0.3">
      <c r="A12" s="160" t="s">
        <v>517</v>
      </c>
      <c r="G12" s="168"/>
    </row>
    <row r="13" spans="1:46" x14ac:dyDescent="0.25">
      <c r="A13" s="160" t="s">
        <v>514</v>
      </c>
      <c r="D13" s="174"/>
      <c r="F13" s="174"/>
      <c r="K13" s="177">
        <v>57</v>
      </c>
      <c r="L13" s="160" t="s">
        <v>505</v>
      </c>
    </row>
    <row r="14" spans="1:46" ht="16.5" x14ac:dyDescent="0.3">
      <c r="A14" s="160" t="s">
        <v>518</v>
      </c>
      <c r="G14" s="168"/>
    </row>
    <row r="15" spans="1:46" ht="16.5" x14ac:dyDescent="0.3">
      <c r="A15" s="178" t="s">
        <v>519</v>
      </c>
      <c r="T15" s="179"/>
      <c r="U15" s="180"/>
      <c r="V15" s="181"/>
      <c r="W15" s="182"/>
      <c r="X15" s="183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5"/>
      <c r="AQ15" s="186"/>
      <c r="AR15" s="187"/>
      <c r="AS15" s="184"/>
      <c r="AT15" s="188"/>
    </row>
    <row r="16" spans="1:46" ht="18.75" x14ac:dyDescent="0.3">
      <c r="A16" s="178"/>
      <c r="B16" s="189"/>
      <c r="L16" s="160" t="s">
        <v>520</v>
      </c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</row>
    <row r="17" spans="1:68" ht="16.5" x14ac:dyDescent="0.3">
      <c r="T17" s="190"/>
      <c r="U17" s="190"/>
      <c r="V17" s="184"/>
      <c r="W17" s="191"/>
      <c r="X17" s="191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</row>
    <row r="18" spans="1:68" ht="20.25" x14ac:dyDescent="0.3">
      <c r="A18" s="192" t="s">
        <v>521</v>
      </c>
      <c r="E18" s="193">
        <f>K8/1000</f>
        <v>0.315</v>
      </c>
      <c r="F18" s="193" t="s">
        <v>522</v>
      </c>
      <c r="G18" s="193">
        <f>K9/1000</f>
        <v>2.8000000000000001E-2</v>
      </c>
      <c r="H18" s="194" t="s">
        <v>523</v>
      </c>
      <c r="J18" s="194">
        <f>K10*1000</f>
        <v>46739</v>
      </c>
      <c r="K18" s="194" t="s">
        <v>524</v>
      </c>
      <c r="L18" s="194">
        <f>(3*((3.14*(E18-G18*2)^2))/4)*J18</f>
        <v>7383.6288129449995</v>
      </c>
      <c r="M18" s="195" t="s">
        <v>525</v>
      </c>
      <c r="N18" s="194">
        <f>L18/1000</f>
        <v>7.3836288129449992</v>
      </c>
      <c r="O18" s="195" t="s">
        <v>42</v>
      </c>
      <c r="T18" s="179"/>
      <c r="U18" s="180"/>
      <c r="V18" s="181"/>
      <c r="W18" s="182"/>
      <c r="X18" s="183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5"/>
      <c r="AQ18" s="186"/>
      <c r="AR18" s="187"/>
      <c r="AS18" s="184"/>
      <c r="AT18" s="188"/>
    </row>
    <row r="19" spans="1:68" ht="18.75" x14ac:dyDescent="0.3">
      <c r="A19" s="192"/>
      <c r="J19" s="196"/>
      <c r="K19" s="169"/>
      <c r="L19" s="197"/>
      <c r="M19" s="169"/>
      <c r="T19" s="179"/>
      <c r="U19" s="180"/>
      <c r="V19" s="180"/>
      <c r="W19" s="183"/>
      <c r="X19" s="183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</row>
    <row r="20" spans="1:68" ht="22.5" customHeight="1" x14ac:dyDescent="0.3">
      <c r="B20" s="169" t="s">
        <v>526</v>
      </c>
      <c r="C20" s="160" t="s">
        <v>527</v>
      </c>
      <c r="J20" s="175" t="s">
        <v>528</v>
      </c>
      <c r="L20" s="198">
        <f>N18+L19</f>
        <v>7.3836288129449992</v>
      </c>
      <c r="M20" s="195" t="s">
        <v>42</v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</row>
    <row r="21" spans="1:68" ht="18.75" x14ac:dyDescent="0.3">
      <c r="A21" s="199"/>
      <c r="G21" s="168"/>
    </row>
    <row r="22" spans="1:68" ht="16.5" x14ac:dyDescent="0.3">
      <c r="A22" s="200"/>
      <c r="B22" s="174"/>
      <c r="C22" s="174"/>
      <c r="D22" s="174"/>
      <c r="E22" s="201"/>
      <c r="F22" s="174"/>
      <c r="G22" s="174"/>
      <c r="H22" s="202"/>
      <c r="I22" s="202"/>
      <c r="J22" s="203"/>
      <c r="K22" s="204"/>
      <c r="L22" s="204"/>
      <c r="M22" s="201"/>
      <c r="N22" s="201"/>
      <c r="O22" s="174"/>
      <c r="P22" s="174"/>
      <c r="Q22" s="205"/>
      <c r="X22" s="206"/>
      <c r="AO22" s="184"/>
      <c r="AP22" s="207"/>
      <c r="AQ22" s="207"/>
      <c r="AR22" s="207"/>
      <c r="AT22" s="174"/>
      <c r="AV22" s="174"/>
      <c r="AW22" s="174"/>
      <c r="AY22" s="174"/>
    </row>
    <row r="23" spans="1:68" ht="18.75" x14ac:dyDescent="0.3">
      <c r="A23" s="169" t="s">
        <v>662</v>
      </c>
      <c r="K23" s="169" t="str">
        <f>J11</f>
        <v>DNсвечи=</v>
      </c>
      <c r="M23" s="196">
        <v>57</v>
      </c>
      <c r="N23" s="195" t="str">
        <f>L11</f>
        <v>мм</v>
      </c>
      <c r="O23" s="160" t="s">
        <v>529</v>
      </c>
      <c r="Q23" s="160">
        <v>57</v>
      </c>
      <c r="R23" s="160" t="str">
        <f>L11</f>
        <v>мм</v>
      </c>
      <c r="S23" s="208"/>
      <c r="T23" s="180"/>
      <c r="U23" s="206"/>
      <c r="V23" s="203"/>
      <c r="W23" s="209"/>
      <c r="X23" s="209"/>
      <c r="Y23" s="203"/>
      <c r="AQ23" s="206"/>
      <c r="AR23" s="210"/>
      <c r="AT23" s="206"/>
      <c r="AU23" s="211"/>
      <c r="AV23" s="211"/>
      <c r="AW23" s="212"/>
      <c r="AX23" s="213"/>
      <c r="AY23" s="213"/>
      <c r="AZ23" s="210"/>
      <c r="BA23" s="206"/>
      <c r="BB23" s="206"/>
      <c r="BC23" s="210"/>
      <c r="BD23" s="206"/>
      <c r="BE23" s="206"/>
      <c r="BF23" s="210"/>
      <c r="BG23" s="206"/>
      <c r="BH23" s="206"/>
      <c r="BI23" s="210"/>
      <c r="BJ23" s="206"/>
      <c r="BK23" s="206"/>
      <c r="BL23" s="210"/>
      <c r="BM23" s="206"/>
      <c r="BN23" s="206"/>
      <c r="BP23" s="174"/>
    </row>
    <row r="24" spans="1:68" ht="16.5" x14ac:dyDescent="0.3">
      <c r="A24" s="169"/>
      <c r="T24" s="184"/>
    </row>
    <row r="25" spans="1:68" ht="17.25" thickBot="1" x14ac:dyDescent="0.35">
      <c r="A25" s="169"/>
      <c r="T25" s="184"/>
    </row>
    <row r="26" spans="1:68" ht="16.5" hidden="1" thickBot="1" x14ac:dyDescent="0.3">
      <c r="A26" s="160" t="s">
        <v>530</v>
      </c>
      <c r="T26" s="184"/>
    </row>
    <row r="27" spans="1:68" ht="16.5" hidden="1" thickBot="1" x14ac:dyDescent="0.3">
      <c r="A27" s="160" t="s">
        <v>531</v>
      </c>
      <c r="T27" s="184"/>
    </row>
    <row r="28" spans="1:68" ht="16.5" hidden="1" thickBot="1" x14ac:dyDescent="0.3">
      <c r="T28" s="184"/>
    </row>
    <row r="29" spans="1:68" ht="17.25" hidden="1" thickBot="1" x14ac:dyDescent="0.35">
      <c r="A29" s="169"/>
      <c r="B29" s="160" t="s">
        <v>532</v>
      </c>
      <c r="T29" s="184"/>
    </row>
    <row r="30" spans="1:68" ht="17.25" hidden="1" thickBot="1" x14ac:dyDescent="0.35">
      <c r="A30" s="169"/>
      <c r="T30" s="184"/>
    </row>
    <row r="31" spans="1:68" ht="17.25" hidden="1" thickBot="1" x14ac:dyDescent="0.35">
      <c r="A31" s="169"/>
      <c r="B31" s="169" t="s">
        <v>533</v>
      </c>
      <c r="E31" s="169">
        <f>321*(32/60)</f>
        <v>171.2</v>
      </c>
      <c r="F31" s="160" t="s">
        <v>42</v>
      </c>
      <c r="T31" s="180"/>
      <c r="U31" s="214"/>
      <c r="V31" s="214"/>
      <c r="W31" s="215"/>
      <c r="X31" s="215"/>
      <c r="Y31" s="21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3"/>
      <c r="AR31" s="216"/>
      <c r="AS31" s="184"/>
      <c r="AT31" s="184"/>
      <c r="AU31" s="184"/>
      <c r="AV31" s="184"/>
      <c r="AW31" s="180"/>
      <c r="AX31" s="183"/>
      <c r="AY31" s="183"/>
      <c r="AZ31" s="216"/>
      <c r="BA31" s="183"/>
      <c r="BB31" s="183"/>
      <c r="BC31" s="216"/>
      <c r="BD31" s="183"/>
      <c r="BE31" s="183"/>
      <c r="BF31" s="216"/>
      <c r="BG31" s="183"/>
      <c r="BH31" s="183"/>
      <c r="BI31" s="216"/>
      <c r="BJ31" s="183"/>
      <c r="BK31" s="183"/>
      <c r="BL31" s="216"/>
      <c r="BM31" s="183"/>
      <c r="BN31" s="183"/>
      <c r="BO31" s="184"/>
      <c r="BP31" s="179"/>
    </row>
    <row r="32" spans="1:68" ht="16.5" thickBot="1" x14ac:dyDescent="0.3">
      <c r="A32" s="217" t="s">
        <v>534</v>
      </c>
      <c r="B32" s="217" t="s">
        <v>535</v>
      </c>
      <c r="C32" s="217" t="s">
        <v>534</v>
      </c>
      <c r="D32" s="217" t="s">
        <v>535</v>
      </c>
      <c r="E32" s="218" t="s">
        <v>536</v>
      </c>
      <c r="F32" s="217" t="s">
        <v>537</v>
      </c>
      <c r="G32" s="217" t="s">
        <v>538</v>
      </c>
      <c r="H32" s="217" t="s">
        <v>539</v>
      </c>
      <c r="I32" s="217" t="s">
        <v>540</v>
      </c>
      <c r="J32" s="217" t="s">
        <v>541</v>
      </c>
      <c r="K32" s="217" t="s">
        <v>542</v>
      </c>
      <c r="L32" s="217" t="s">
        <v>543</v>
      </c>
      <c r="M32" s="217" t="s">
        <v>544</v>
      </c>
      <c r="N32" s="217" t="s">
        <v>545</v>
      </c>
      <c r="O32" s="217" t="s">
        <v>546</v>
      </c>
      <c r="P32" s="217" t="s">
        <v>543</v>
      </c>
      <c r="Q32" s="219" t="s">
        <v>547</v>
      </c>
      <c r="R32" s="217" t="s">
        <v>535</v>
      </c>
      <c r="V32" s="218" t="s">
        <v>548</v>
      </c>
    </row>
    <row r="33" spans="1:68" ht="16.5" x14ac:dyDescent="0.3">
      <c r="A33" s="220" t="s">
        <v>549</v>
      </c>
      <c r="B33" s="220" t="s">
        <v>550</v>
      </c>
      <c r="C33" s="220" t="s">
        <v>551</v>
      </c>
      <c r="D33" s="220" t="s">
        <v>551</v>
      </c>
      <c r="E33" s="220" t="s">
        <v>552</v>
      </c>
      <c r="F33" s="220" t="s">
        <v>553</v>
      </c>
      <c r="G33" s="220" t="s">
        <v>554</v>
      </c>
      <c r="H33" s="220" t="s">
        <v>555</v>
      </c>
      <c r="I33" s="220" t="s">
        <v>556</v>
      </c>
      <c r="J33" s="220" t="s">
        <v>557</v>
      </c>
      <c r="K33" s="221" t="s">
        <v>558</v>
      </c>
      <c r="L33" s="220" t="s">
        <v>559</v>
      </c>
      <c r="M33" s="220" t="s">
        <v>560</v>
      </c>
      <c r="N33" s="220" t="s">
        <v>561</v>
      </c>
      <c r="O33" s="220" t="s">
        <v>562</v>
      </c>
      <c r="P33" s="220" t="s">
        <v>563</v>
      </c>
      <c r="Q33" s="222" t="s">
        <v>564</v>
      </c>
      <c r="R33" s="217" t="s">
        <v>535</v>
      </c>
      <c r="U33" s="206"/>
      <c r="V33" s="220" t="s">
        <v>565</v>
      </c>
      <c r="W33" s="209"/>
      <c r="X33" s="209"/>
      <c r="Y33" s="203"/>
      <c r="AQ33" s="206"/>
      <c r="AR33" s="210"/>
      <c r="AT33" s="206"/>
      <c r="AU33" s="211"/>
      <c r="AV33" s="211"/>
      <c r="AW33" s="212"/>
      <c r="AX33" s="213"/>
      <c r="AY33" s="213"/>
      <c r="AZ33" s="210"/>
      <c r="BA33" s="206"/>
      <c r="BB33" s="206"/>
      <c r="BC33" s="210"/>
      <c r="BD33" s="206"/>
      <c r="BE33" s="206"/>
      <c r="BF33" s="210"/>
      <c r="BG33" s="206"/>
      <c r="BH33" s="206"/>
      <c r="BI33" s="210"/>
      <c r="BJ33" s="206"/>
      <c r="BL33" s="210"/>
      <c r="BM33" s="206"/>
      <c r="BN33" s="206"/>
      <c r="BP33" s="174"/>
    </row>
    <row r="34" spans="1:68" ht="16.5" x14ac:dyDescent="0.3">
      <c r="A34" s="220" t="s">
        <v>566</v>
      </c>
      <c r="B34" s="220" t="s">
        <v>554</v>
      </c>
      <c r="C34" s="220" t="s">
        <v>567</v>
      </c>
      <c r="D34" s="220" t="s">
        <v>567</v>
      </c>
      <c r="E34" s="221" t="s">
        <v>568</v>
      </c>
      <c r="F34" s="220" t="s">
        <v>569</v>
      </c>
      <c r="G34" s="220" t="s">
        <v>570</v>
      </c>
      <c r="H34" s="220" t="s">
        <v>571</v>
      </c>
      <c r="I34" s="220" t="s">
        <v>572</v>
      </c>
      <c r="J34" s="221" t="s">
        <v>573</v>
      </c>
      <c r="K34" s="220" t="s">
        <v>574</v>
      </c>
      <c r="L34" s="221" t="s">
        <v>575</v>
      </c>
      <c r="M34" s="221" t="s">
        <v>576</v>
      </c>
      <c r="N34" s="221" t="s">
        <v>577</v>
      </c>
      <c r="O34" s="221" t="s">
        <v>578</v>
      </c>
      <c r="P34" s="221" t="s">
        <v>579</v>
      </c>
      <c r="Q34" s="222" t="s">
        <v>580</v>
      </c>
      <c r="R34" s="220" t="s">
        <v>554</v>
      </c>
      <c r="U34" s="206"/>
      <c r="V34" s="221" t="s">
        <v>581</v>
      </c>
      <c r="W34" s="209"/>
      <c r="X34" s="209"/>
      <c r="Y34" s="203"/>
      <c r="AQ34" s="206"/>
      <c r="AR34" s="210"/>
      <c r="AT34" s="206"/>
      <c r="AU34" s="211"/>
      <c r="AV34" s="211"/>
      <c r="AW34" s="212"/>
      <c r="AX34" s="213"/>
      <c r="AY34" s="213"/>
      <c r="AZ34" s="210"/>
      <c r="BA34" s="206"/>
      <c r="BB34" s="206"/>
      <c r="BC34" s="210"/>
      <c r="BD34" s="206"/>
      <c r="BE34" s="206"/>
      <c r="BF34" s="210"/>
      <c r="BG34" s="206"/>
      <c r="BH34" s="206"/>
      <c r="BI34" s="210"/>
      <c r="BJ34" s="206"/>
      <c r="BL34" s="210"/>
      <c r="BM34" s="206"/>
      <c r="BN34" s="206"/>
      <c r="BP34" s="174"/>
    </row>
    <row r="35" spans="1:68" x14ac:dyDescent="0.25">
      <c r="A35" s="223" t="s">
        <v>554</v>
      </c>
      <c r="B35" s="223" t="s">
        <v>582</v>
      </c>
      <c r="C35" s="223" t="s">
        <v>554</v>
      </c>
      <c r="D35" s="223" t="s">
        <v>554</v>
      </c>
      <c r="E35" s="224" t="s">
        <v>583</v>
      </c>
      <c r="F35" s="223" t="s">
        <v>584</v>
      </c>
      <c r="G35" s="223" t="s">
        <v>585</v>
      </c>
      <c r="H35" s="223" t="s">
        <v>586</v>
      </c>
      <c r="I35" s="223" t="s">
        <v>587</v>
      </c>
      <c r="J35" s="223"/>
      <c r="K35" s="224"/>
      <c r="L35" s="223" t="s">
        <v>588</v>
      </c>
      <c r="M35" s="224" t="s">
        <v>564</v>
      </c>
      <c r="N35" s="224" t="s">
        <v>564</v>
      </c>
      <c r="O35" s="224" t="s">
        <v>564</v>
      </c>
      <c r="P35" s="224" t="s">
        <v>589</v>
      </c>
      <c r="Q35" s="225" t="s">
        <v>590</v>
      </c>
      <c r="R35" s="220" t="s">
        <v>591</v>
      </c>
      <c r="V35" s="224" t="s">
        <v>592</v>
      </c>
    </row>
    <row r="36" spans="1:68" x14ac:dyDescent="0.25">
      <c r="A36" s="223" t="s">
        <v>593</v>
      </c>
      <c r="B36" s="223" t="s">
        <v>585</v>
      </c>
      <c r="C36" s="223" t="s">
        <v>593</v>
      </c>
      <c r="D36" s="223" t="s">
        <v>593</v>
      </c>
      <c r="E36" s="224" t="s">
        <v>594</v>
      </c>
      <c r="F36" s="226" t="s">
        <v>595</v>
      </c>
      <c r="G36" s="226" t="s">
        <v>510</v>
      </c>
      <c r="H36" s="224" t="s">
        <v>596</v>
      </c>
      <c r="I36" s="224" t="s">
        <v>596</v>
      </c>
      <c r="J36" s="226" t="s">
        <v>597</v>
      </c>
      <c r="K36" s="226" t="s">
        <v>598</v>
      </c>
      <c r="L36" s="226" t="s">
        <v>599</v>
      </c>
      <c r="M36" s="226" t="s">
        <v>600</v>
      </c>
      <c r="N36" s="226" t="s">
        <v>601</v>
      </c>
      <c r="O36" s="226" t="s">
        <v>602</v>
      </c>
      <c r="P36" s="221" t="s">
        <v>603</v>
      </c>
      <c r="Q36" s="227"/>
      <c r="R36" s="223" t="s">
        <v>594</v>
      </c>
      <c r="V36" s="224" t="s">
        <v>589</v>
      </c>
    </row>
    <row r="37" spans="1:68" ht="17.25" thickBot="1" x14ac:dyDescent="0.35">
      <c r="A37" s="228" t="s">
        <v>604</v>
      </c>
      <c r="B37" s="229" t="s">
        <v>605</v>
      </c>
      <c r="C37" s="228" t="s">
        <v>604</v>
      </c>
      <c r="D37" s="229" t="s">
        <v>606</v>
      </c>
      <c r="E37" s="226" t="s">
        <v>607</v>
      </c>
      <c r="F37" s="228" t="s">
        <v>608</v>
      </c>
      <c r="G37" s="230" t="s">
        <v>609</v>
      </c>
      <c r="H37" s="231" t="s">
        <v>610</v>
      </c>
      <c r="I37" s="231" t="s">
        <v>611</v>
      </c>
      <c r="J37" s="228"/>
      <c r="K37" s="228" t="s">
        <v>510</v>
      </c>
      <c r="L37" s="228"/>
      <c r="M37" s="228"/>
      <c r="N37" s="228" t="s">
        <v>612</v>
      </c>
      <c r="O37" s="228"/>
      <c r="P37" s="232" t="s">
        <v>613</v>
      </c>
      <c r="Q37" s="233"/>
      <c r="R37" s="228" t="s">
        <v>605</v>
      </c>
      <c r="U37" s="203"/>
      <c r="V37" s="226" t="s">
        <v>614</v>
      </c>
      <c r="W37" s="209"/>
      <c r="X37" s="209"/>
      <c r="Y37" s="203"/>
      <c r="AQ37" s="206"/>
      <c r="AR37" s="210"/>
      <c r="AW37" s="180"/>
      <c r="AX37" s="183"/>
      <c r="AY37" s="183"/>
      <c r="AZ37" s="216"/>
      <c r="BA37" s="206"/>
      <c r="BB37" s="206"/>
      <c r="BC37" s="210"/>
      <c r="BD37" s="206"/>
      <c r="BE37" s="206"/>
      <c r="BF37" s="210"/>
      <c r="BG37" s="206"/>
      <c r="BH37" s="206"/>
      <c r="BI37" s="210"/>
      <c r="BJ37" s="206"/>
      <c r="BL37" s="210"/>
      <c r="BM37" s="206"/>
      <c r="BN37" s="206"/>
      <c r="BP37" s="174"/>
    </row>
    <row r="38" spans="1:68" ht="17.25" thickBot="1" x14ac:dyDescent="0.35">
      <c r="A38" s="224">
        <v>1</v>
      </c>
      <c r="B38" s="234">
        <v>2</v>
      </c>
      <c r="C38" s="234">
        <v>3</v>
      </c>
      <c r="D38" s="234">
        <v>4</v>
      </c>
      <c r="E38" s="234">
        <v>18</v>
      </c>
      <c r="F38" s="234">
        <v>6</v>
      </c>
      <c r="G38" s="234">
        <v>7</v>
      </c>
      <c r="H38" s="234">
        <v>8</v>
      </c>
      <c r="I38" s="234">
        <v>9</v>
      </c>
      <c r="J38" s="234">
        <v>10</v>
      </c>
      <c r="K38" s="234">
        <v>11</v>
      </c>
      <c r="L38" s="234">
        <v>12</v>
      </c>
      <c r="M38" s="234">
        <v>13</v>
      </c>
      <c r="N38" s="234">
        <v>14</v>
      </c>
      <c r="O38" s="234">
        <v>15</v>
      </c>
      <c r="P38" s="234">
        <v>16</v>
      </c>
      <c r="Q38" s="235">
        <v>17</v>
      </c>
      <c r="R38" s="234">
        <v>5</v>
      </c>
      <c r="U38" s="206"/>
      <c r="V38" s="234">
        <v>18</v>
      </c>
      <c r="W38" s="209"/>
      <c r="X38" s="209"/>
      <c r="Y38" s="203"/>
      <c r="AQ38" s="206"/>
      <c r="AR38" s="210"/>
      <c r="AT38" s="206"/>
      <c r="AU38" s="211"/>
      <c r="AV38" s="211"/>
      <c r="AW38" s="180"/>
      <c r="AX38" s="183"/>
      <c r="AY38" s="183"/>
      <c r="AZ38" s="216"/>
      <c r="BA38" s="206"/>
      <c r="BB38" s="206"/>
      <c r="BC38" s="210"/>
      <c r="BD38" s="206"/>
      <c r="BE38" s="206"/>
      <c r="BF38" s="210"/>
      <c r="BG38" s="206"/>
      <c r="BH38" s="206"/>
      <c r="BI38" s="210"/>
      <c r="BJ38" s="206"/>
      <c r="BL38" s="210"/>
      <c r="BM38" s="206"/>
      <c r="BN38" s="206"/>
      <c r="BP38" s="174"/>
    </row>
    <row r="39" spans="1:68" ht="17.25" thickBot="1" x14ac:dyDescent="0.35">
      <c r="A39" s="236"/>
      <c r="B39" s="237"/>
      <c r="C39" s="238"/>
      <c r="D39" s="239"/>
      <c r="E39" s="240">
        <f>F39*(R39*3600*P39/(10^6))/Q39</f>
        <v>7383.6288129450004</v>
      </c>
      <c r="F39" s="241">
        <f>(3.14*(M23)^2)/4</f>
        <v>2550.4650000000001</v>
      </c>
      <c r="G39" s="242">
        <v>756</v>
      </c>
      <c r="H39" s="241">
        <v>1</v>
      </c>
      <c r="I39" s="241">
        <v>20</v>
      </c>
      <c r="J39" s="242">
        <v>847.83</v>
      </c>
      <c r="K39" s="242">
        <v>1.3</v>
      </c>
      <c r="L39" s="243">
        <f>(2/(1.3+1))^((1.3)/(1.3-1))</f>
        <v>0.54572773381406503</v>
      </c>
      <c r="M39" s="244">
        <f>O66</f>
        <v>17.444581500000002</v>
      </c>
      <c r="N39" s="244">
        <f>(J39/M39)*(I39+273.15)/(H39*10^4)</f>
        <v>1.424748220529108</v>
      </c>
      <c r="O39" s="243">
        <f>L39/2*SQRT(1.3*(1.3+1))</f>
        <v>0.47182573339289335</v>
      </c>
      <c r="P39" s="244">
        <f>O39*SQRT(2*9.80665*(H39*10^4)/N39)</f>
        <v>175.06039241291452</v>
      </c>
      <c r="Q39" s="242">
        <v>0.753</v>
      </c>
      <c r="R39" s="245">
        <f>V39*Q39*10^6/(F39*3600*P39)</f>
        <v>3.4590358694523182</v>
      </c>
      <c r="U39" s="206"/>
      <c r="V39" s="246">
        <f>L18</f>
        <v>7383.6288129449995</v>
      </c>
      <c r="W39" s="209"/>
      <c r="X39" s="209"/>
      <c r="Y39" s="203"/>
      <c r="AQ39" s="206"/>
      <c r="AR39" s="210"/>
      <c r="AT39" s="206"/>
      <c r="AU39" s="211"/>
      <c r="AV39" s="211"/>
      <c r="AW39" s="180"/>
      <c r="AX39" s="183"/>
      <c r="AY39" s="183"/>
      <c r="AZ39" s="216"/>
      <c r="BA39" s="206"/>
      <c r="BB39" s="206"/>
      <c r="BC39" s="210"/>
      <c r="BD39" s="206"/>
      <c r="BE39" s="206"/>
      <c r="BF39" s="210"/>
      <c r="BG39" s="206"/>
      <c r="BH39" s="206"/>
      <c r="BI39" s="210"/>
      <c r="BJ39" s="206"/>
      <c r="BL39" s="210"/>
      <c r="BM39" s="206"/>
      <c r="BN39" s="206"/>
      <c r="BP39" s="174"/>
    </row>
    <row r="40" spans="1:68" ht="16.5" thickBot="1" x14ac:dyDescent="0.3">
      <c r="A40" s="247"/>
      <c r="B40" s="248"/>
      <c r="C40" s="249"/>
      <c r="D40" s="250" t="s">
        <v>615</v>
      </c>
      <c r="E40" s="251"/>
      <c r="F40" s="252" t="s">
        <v>616</v>
      </c>
      <c r="G40" s="253"/>
      <c r="H40" s="253"/>
      <c r="I40" s="253"/>
      <c r="J40" s="253"/>
      <c r="K40" s="253"/>
      <c r="L40" s="254"/>
      <c r="M40" s="255"/>
      <c r="N40" s="255"/>
      <c r="O40" s="254"/>
      <c r="P40" s="255"/>
      <c r="Q40" s="253"/>
      <c r="V40" s="256"/>
    </row>
    <row r="41" spans="1:68" ht="16.5" hidden="1" thickBot="1" x14ac:dyDescent="0.3">
      <c r="A41" s="247"/>
      <c r="B41" s="248"/>
      <c r="C41" s="257">
        <v>40288</v>
      </c>
      <c r="D41" s="257" t="s">
        <v>617</v>
      </c>
      <c r="E41" s="251">
        <f>F41*(R41*3600*P41/(10^6))/Q41</f>
        <v>0</v>
      </c>
      <c r="F41" s="258">
        <f>(3.14*(4)^2)/4</f>
        <v>12.56</v>
      </c>
      <c r="G41" s="253">
        <v>422</v>
      </c>
      <c r="H41" s="258">
        <v>29.8</v>
      </c>
      <c r="I41" s="258">
        <v>10</v>
      </c>
      <c r="J41" s="253">
        <v>847.83</v>
      </c>
      <c r="K41" s="253">
        <v>1.3</v>
      </c>
      <c r="L41" s="254">
        <f>(2/(1.3+1))^((1.3)/(1.3-1))</f>
        <v>0.54572773381406503</v>
      </c>
      <c r="M41" s="255">
        <f>O66</f>
        <v>17.444581500000002</v>
      </c>
      <c r="N41" s="255">
        <f>(J41/M41)*(I41+273.15)/(H41*10^4)</f>
        <v>4.6179425591591557E-2</v>
      </c>
      <c r="O41" s="254">
        <f>L41/2*SQRT(1.3*(1.3+1))</f>
        <v>0.47182573339289335</v>
      </c>
      <c r="P41" s="255">
        <f>O41*SQRT(2*9.80665*(H41*10^4)/N41)</f>
        <v>5308.1211691012186</v>
      </c>
      <c r="Q41" s="253">
        <v>0.72499999999999998</v>
      </c>
      <c r="R41" s="259">
        <v>0</v>
      </c>
      <c r="V41" s="260">
        <f>E41</f>
        <v>0</v>
      </c>
    </row>
    <row r="42" spans="1:68" ht="16.5" thickBot="1" x14ac:dyDescent="0.3">
      <c r="A42" s="247"/>
      <c r="B42" s="248"/>
      <c r="C42" s="249"/>
      <c r="D42" s="248"/>
      <c r="E42" s="251"/>
      <c r="F42" s="253"/>
      <c r="G42" s="253"/>
      <c r="H42" s="253"/>
      <c r="I42" s="253"/>
      <c r="J42" s="253"/>
      <c r="K42" s="253"/>
      <c r="L42" s="254"/>
      <c r="M42" s="255"/>
      <c r="N42" s="255"/>
      <c r="O42" s="254"/>
      <c r="P42" s="255"/>
      <c r="Q42" s="253"/>
      <c r="R42" s="253"/>
      <c r="U42" s="184"/>
      <c r="V42" s="256"/>
      <c r="W42" s="261"/>
      <c r="X42" s="261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</row>
    <row r="43" spans="1:68" ht="17.25" thickBot="1" x14ac:dyDescent="0.35">
      <c r="A43" s="262"/>
      <c r="B43" s="263"/>
      <c r="C43" s="264"/>
      <c r="D43" s="263"/>
      <c r="E43" s="265">
        <f>SUM(E39:E42)</f>
        <v>7383.6288129450004</v>
      </c>
      <c r="F43" s="266"/>
      <c r="G43" s="266"/>
      <c r="H43" s="266"/>
      <c r="I43" s="266"/>
      <c r="J43" s="266"/>
      <c r="K43" s="266"/>
      <c r="L43" s="267"/>
      <c r="M43" s="268"/>
      <c r="N43" s="268"/>
      <c r="O43" s="267"/>
      <c r="P43" s="268"/>
      <c r="Q43" s="266"/>
      <c r="R43" s="269">
        <f>R39+R41</f>
        <v>3.4590358694523182</v>
      </c>
      <c r="U43" s="184"/>
      <c r="V43" s="270">
        <f>SUM(V39:V42)</f>
        <v>7383.6288129449995</v>
      </c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</row>
    <row r="44" spans="1:68" ht="16.5" x14ac:dyDescent="0.3">
      <c r="A44" s="271"/>
      <c r="B44" s="272" t="s">
        <v>618</v>
      </c>
      <c r="C44" s="271"/>
      <c r="D44" s="174"/>
      <c r="E44" s="203"/>
      <c r="F44" s="174"/>
      <c r="G44" s="174"/>
      <c r="H44" s="174"/>
      <c r="I44" s="174"/>
      <c r="J44" s="174"/>
      <c r="K44" s="174"/>
      <c r="L44" s="273"/>
      <c r="O44" s="273"/>
      <c r="Q44" s="174"/>
      <c r="R44" s="274">
        <f>R39*60</f>
        <v>207.54215216713908</v>
      </c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BK44" s="275"/>
    </row>
    <row r="45" spans="1:68" ht="16.5" x14ac:dyDescent="0.3">
      <c r="A45" s="271"/>
      <c r="B45" s="160" t="s">
        <v>619</v>
      </c>
      <c r="C45" s="271"/>
      <c r="D45" s="174"/>
      <c r="E45" s="203"/>
      <c r="F45" s="174"/>
      <c r="G45" s="174"/>
      <c r="H45" s="174"/>
      <c r="I45" s="174"/>
      <c r="J45" s="174"/>
      <c r="K45" s="174"/>
      <c r="L45" s="273"/>
      <c r="O45" s="273"/>
      <c r="Q45" s="174"/>
      <c r="R45" s="275" t="s">
        <v>620</v>
      </c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BK45" s="275"/>
    </row>
    <row r="46" spans="1:68" ht="16.5" x14ac:dyDescent="0.3">
      <c r="A46" s="271"/>
      <c r="B46" s="174"/>
      <c r="C46" s="271"/>
      <c r="D46" s="174"/>
      <c r="E46" s="203"/>
      <c r="F46" s="174" t="s">
        <v>621</v>
      </c>
      <c r="G46" s="272" t="s">
        <v>622</v>
      </c>
      <c r="H46" s="174"/>
      <c r="I46" s="174"/>
      <c r="J46" s="174"/>
      <c r="K46" s="174"/>
      <c r="L46" s="273"/>
      <c r="O46" s="273"/>
      <c r="Q46" s="174"/>
      <c r="R46" s="275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BK46" s="275"/>
    </row>
    <row r="47" spans="1:68" ht="21" x14ac:dyDescent="0.35">
      <c r="A47" s="271"/>
      <c r="B47" s="174"/>
      <c r="C47" s="271"/>
      <c r="D47" s="174"/>
      <c r="E47" s="203"/>
      <c r="F47" s="174"/>
      <c r="G47" s="276" t="s">
        <v>623</v>
      </c>
      <c r="H47" s="174"/>
      <c r="I47" s="174"/>
      <c r="J47" s="174"/>
      <c r="K47" s="174"/>
      <c r="L47" s="273"/>
      <c r="O47" s="273"/>
      <c r="Q47" s="174"/>
      <c r="R47" s="275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BK47" s="275"/>
    </row>
    <row r="48" spans="1:68" ht="16.5" x14ac:dyDescent="0.3">
      <c r="A48" s="271"/>
      <c r="B48" s="174"/>
      <c r="C48" s="271"/>
      <c r="D48" s="174"/>
      <c r="E48" s="203"/>
      <c r="F48" s="174"/>
      <c r="G48" s="272" t="s">
        <v>624</v>
      </c>
      <c r="H48" s="174"/>
      <c r="I48" s="174"/>
      <c r="J48" s="174"/>
      <c r="K48" s="174"/>
      <c r="L48" s="273"/>
      <c r="O48" s="273"/>
      <c r="Q48" s="174"/>
      <c r="R48" s="275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BK48" s="275"/>
    </row>
    <row r="49" spans="1:63" ht="16.5" x14ac:dyDescent="0.3">
      <c r="A49" s="271"/>
      <c r="B49" s="174"/>
      <c r="C49" s="271"/>
      <c r="D49" s="174"/>
      <c r="E49" s="203"/>
      <c r="F49" s="174"/>
      <c r="G49" s="272" t="s">
        <v>625</v>
      </c>
      <c r="H49" s="174"/>
      <c r="I49" s="174"/>
      <c r="J49" s="174"/>
      <c r="K49" s="174"/>
      <c r="L49" s="273"/>
      <c r="O49" s="273"/>
      <c r="Q49" s="174"/>
      <c r="R49" s="275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BK49" s="275"/>
    </row>
    <row r="50" spans="1:63" ht="16.5" x14ac:dyDescent="0.3">
      <c r="A50" s="271"/>
      <c r="B50" s="174"/>
      <c r="C50" s="271"/>
      <c r="D50" s="174"/>
      <c r="E50" s="203"/>
      <c r="F50" s="174"/>
      <c r="G50" s="272" t="s">
        <v>626</v>
      </c>
      <c r="H50" s="174"/>
      <c r="I50" s="174"/>
      <c r="J50" s="174"/>
      <c r="K50" s="174"/>
      <c r="L50" s="273"/>
      <c r="O50" s="273"/>
      <c r="Q50" s="174"/>
      <c r="R50" s="275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BK50" s="275"/>
    </row>
    <row r="51" spans="1:63" ht="16.5" x14ac:dyDescent="0.3">
      <c r="A51" s="271"/>
      <c r="B51" s="174"/>
      <c r="C51" s="271"/>
      <c r="D51" s="174"/>
      <c r="E51" s="203"/>
      <c r="F51" s="174"/>
      <c r="G51" s="272" t="s">
        <v>627</v>
      </c>
      <c r="H51" s="174"/>
      <c r="I51" s="174"/>
      <c r="J51" s="174"/>
      <c r="K51" s="174"/>
      <c r="L51" s="273"/>
      <c r="O51" s="273"/>
      <c r="Q51" s="174"/>
      <c r="R51" s="275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BK51" s="275"/>
    </row>
    <row r="52" spans="1:63" ht="16.5" x14ac:dyDescent="0.3">
      <c r="A52" s="271"/>
      <c r="B52" s="174"/>
      <c r="C52" s="271"/>
      <c r="D52" s="174"/>
      <c r="E52" s="203"/>
      <c r="F52" s="174"/>
      <c r="G52" s="174"/>
      <c r="H52" s="174"/>
      <c r="I52" s="174"/>
      <c r="J52" s="174"/>
      <c r="K52" s="174"/>
      <c r="L52" s="273"/>
      <c r="O52" s="273"/>
      <c r="Q52" s="174"/>
      <c r="R52" s="275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BK52" s="275"/>
    </row>
    <row r="53" spans="1:63" ht="16.5" x14ac:dyDescent="0.3">
      <c r="A53" s="160" t="s">
        <v>628</v>
      </c>
      <c r="N53" s="277" t="s">
        <v>629</v>
      </c>
      <c r="T53" s="179"/>
      <c r="U53" s="180"/>
      <c r="V53" s="181"/>
      <c r="W53" s="182"/>
      <c r="X53" s="183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185"/>
      <c r="AQ53" s="186"/>
      <c r="AR53" s="187"/>
      <c r="AS53" s="184"/>
      <c r="AT53" s="188"/>
    </row>
    <row r="54" spans="1:63" ht="17.25" thickBot="1" x14ac:dyDescent="0.35">
      <c r="A54" s="160" t="s">
        <v>619</v>
      </c>
      <c r="T54" s="179"/>
      <c r="U54" s="180"/>
      <c r="V54" s="181"/>
      <c r="W54" s="182"/>
      <c r="X54" s="183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5"/>
      <c r="AQ54" s="186"/>
      <c r="AR54" s="187"/>
      <c r="AS54" s="184"/>
      <c r="AT54" s="188"/>
    </row>
    <row r="55" spans="1:63" ht="16.5" x14ac:dyDescent="0.3">
      <c r="A55" s="278" t="s">
        <v>630</v>
      </c>
      <c r="N55" s="279"/>
      <c r="O55" s="279" t="s">
        <v>631</v>
      </c>
      <c r="P55" s="279" t="s">
        <v>632</v>
      </c>
      <c r="T55" s="179"/>
      <c r="U55" s="180"/>
      <c r="V55" s="181"/>
      <c r="W55" s="182"/>
      <c r="X55" s="183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5"/>
      <c r="AQ55" s="186"/>
      <c r="AR55" s="187"/>
      <c r="AS55" s="184"/>
      <c r="AT55" s="188"/>
    </row>
    <row r="56" spans="1:63" ht="16.5" x14ac:dyDescent="0.3">
      <c r="N56" s="224" t="s">
        <v>633</v>
      </c>
      <c r="O56" s="223" t="s">
        <v>634</v>
      </c>
      <c r="P56" s="223" t="s">
        <v>577</v>
      </c>
      <c r="T56" s="179"/>
      <c r="U56" s="180"/>
      <c r="V56" s="181"/>
      <c r="W56" s="182"/>
      <c r="X56" s="183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5"/>
      <c r="AQ56" s="186"/>
      <c r="AR56" s="187"/>
      <c r="AS56" s="184"/>
      <c r="AT56" s="188"/>
    </row>
    <row r="57" spans="1:63" ht="17.25" thickBot="1" x14ac:dyDescent="0.35">
      <c r="A57" s="280" t="s">
        <v>635</v>
      </c>
      <c r="N57" s="229"/>
      <c r="O57" s="229" t="s">
        <v>636</v>
      </c>
      <c r="P57" s="228" t="s">
        <v>29</v>
      </c>
      <c r="T57" s="179"/>
      <c r="U57" s="180"/>
      <c r="V57" s="181"/>
      <c r="W57" s="182"/>
      <c r="X57" s="183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5"/>
      <c r="AQ57" s="186"/>
      <c r="AR57" s="187"/>
      <c r="AS57" s="184"/>
      <c r="AT57" s="188"/>
    </row>
    <row r="58" spans="1:63" ht="16.5" x14ac:dyDescent="0.3">
      <c r="N58" s="281" t="s">
        <v>637</v>
      </c>
      <c r="O58" s="282">
        <v>16.042999999999999</v>
      </c>
      <c r="P58" s="283">
        <v>93.51</v>
      </c>
      <c r="T58" s="179"/>
      <c r="U58" s="180"/>
      <c r="V58" s="181"/>
      <c r="W58" s="182"/>
      <c r="X58" s="183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5"/>
      <c r="AQ58" s="186"/>
      <c r="AR58" s="187"/>
      <c r="AS58" s="184"/>
      <c r="AT58" s="188"/>
    </row>
    <row r="59" spans="1:63" ht="18.75" x14ac:dyDescent="0.3">
      <c r="A59" s="284" t="s">
        <v>638</v>
      </c>
      <c r="D59" s="199"/>
      <c r="K59" s="199"/>
      <c r="N59" s="285" t="s">
        <v>639</v>
      </c>
      <c r="O59" s="286">
        <v>30.07</v>
      </c>
      <c r="P59" s="287">
        <v>3.19</v>
      </c>
      <c r="T59" s="179"/>
      <c r="U59" s="180"/>
      <c r="V59" s="181"/>
      <c r="W59" s="182"/>
      <c r="X59" s="183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5"/>
      <c r="AQ59" s="186"/>
      <c r="AR59" s="187"/>
      <c r="AS59" s="184"/>
      <c r="AT59" s="188"/>
    </row>
    <row r="60" spans="1:63" ht="18.75" x14ac:dyDescent="0.35">
      <c r="A60" s="288" t="s">
        <v>640</v>
      </c>
      <c r="N60" s="285" t="s">
        <v>641</v>
      </c>
      <c r="O60" s="289">
        <v>44.097000000000001</v>
      </c>
      <c r="P60" s="287">
        <v>0.74</v>
      </c>
      <c r="T60" s="179"/>
      <c r="U60" s="180"/>
      <c r="V60" s="181"/>
      <c r="W60" s="182"/>
      <c r="X60" s="183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5"/>
      <c r="AQ60" s="186"/>
      <c r="AR60" s="187"/>
      <c r="AS60" s="184"/>
      <c r="AT60" s="188"/>
    </row>
    <row r="61" spans="1:63" x14ac:dyDescent="0.25">
      <c r="N61" s="285" t="s">
        <v>642</v>
      </c>
      <c r="O61" s="289">
        <v>58.122999999999998</v>
      </c>
      <c r="P61" s="287">
        <v>0.17</v>
      </c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</row>
    <row r="62" spans="1:63" ht="16.5" x14ac:dyDescent="0.3">
      <c r="G62" s="174"/>
      <c r="N62" s="285" t="s">
        <v>643</v>
      </c>
      <c r="O62" s="289">
        <v>58.122999999999998</v>
      </c>
      <c r="P62" s="290">
        <v>0.11</v>
      </c>
      <c r="T62" s="190"/>
      <c r="U62" s="190"/>
      <c r="V62" s="184"/>
      <c r="W62" s="191"/>
      <c r="X62" s="191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</row>
    <row r="63" spans="1:63" ht="16.5" x14ac:dyDescent="0.3">
      <c r="A63" s="288" t="s">
        <v>644</v>
      </c>
      <c r="G63" s="174"/>
      <c r="N63" s="285" t="s">
        <v>645</v>
      </c>
      <c r="O63" s="289">
        <v>72.150000000000006</v>
      </c>
      <c r="P63" s="287">
        <f>0.06+0.05+0.05</f>
        <v>0.16</v>
      </c>
      <c r="T63" s="179"/>
      <c r="U63" s="180"/>
      <c r="V63" s="181"/>
      <c r="W63" s="182"/>
      <c r="X63" s="183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5"/>
      <c r="AQ63" s="186"/>
      <c r="AR63" s="187"/>
      <c r="AS63" s="184"/>
      <c r="AT63" s="188"/>
    </row>
    <row r="64" spans="1:63" ht="18.75" x14ac:dyDescent="0.3">
      <c r="D64" s="199"/>
      <c r="N64" s="285" t="s">
        <v>646</v>
      </c>
      <c r="O64" s="289">
        <v>44.01</v>
      </c>
      <c r="P64" s="287">
        <v>1.78</v>
      </c>
      <c r="T64" s="179"/>
      <c r="U64" s="180"/>
      <c r="V64" s="181"/>
      <c r="W64" s="182"/>
      <c r="X64" s="183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5"/>
      <c r="AQ64" s="186"/>
      <c r="AR64" s="187"/>
      <c r="AS64" s="184"/>
      <c r="AT64" s="188"/>
    </row>
    <row r="65" spans="1:46" x14ac:dyDescent="0.25">
      <c r="N65" s="285" t="s">
        <v>647</v>
      </c>
      <c r="O65" s="289">
        <v>28.135000000000002</v>
      </c>
      <c r="P65" s="287">
        <v>0.34</v>
      </c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</row>
    <row r="66" spans="1:46" ht="21" thickBot="1" x14ac:dyDescent="0.45">
      <c r="A66" s="288" t="s">
        <v>648</v>
      </c>
      <c r="N66" s="291" t="s">
        <v>649</v>
      </c>
      <c r="O66" s="292">
        <f>(O58*P58+O59*P59+O60*P60+O61*P61+O62*P62+O63*P63+O64*P64+O65*P65)/100</f>
        <v>17.444581500000002</v>
      </c>
      <c r="P66" s="293">
        <f>SUM(P58:P65)</f>
        <v>100</v>
      </c>
      <c r="T66" s="179"/>
      <c r="U66" s="179"/>
      <c r="V66" s="184"/>
      <c r="W66" s="191"/>
      <c r="X66" s="191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184"/>
      <c r="AQ66" s="184"/>
      <c r="AR66" s="184"/>
      <c r="AS66" s="184"/>
      <c r="AT66" s="184"/>
    </row>
    <row r="67" spans="1:46" x14ac:dyDescent="0.25">
      <c r="N67" s="294" t="s">
        <v>650</v>
      </c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84"/>
      <c r="AT67" s="184"/>
    </row>
    <row r="68" spans="1:46" ht="16.5" x14ac:dyDescent="0.3">
      <c r="J68" s="288"/>
      <c r="T68" s="190"/>
      <c r="U68" s="190"/>
      <c r="V68" s="184"/>
      <c r="W68" s="191"/>
      <c r="X68" s="191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84"/>
      <c r="AT68" s="184"/>
    </row>
    <row r="69" spans="1:46" ht="16.5" x14ac:dyDescent="0.3">
      <c r="A69" s="280" t="s">
        <v>651</v>
      </c>
      <c r="J69" s="288"/>
      <c r="T69" s="190"/>
      <c r="U69" s="190"/>
      <c r="V69" s="184"/>
      <c r="W69" s="191"/>
      <c r="X69" s="191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</row>
    <row r="70" spans="1:46" ht="16.5" x14ac:dyDescent="0.3">
      <c r="A70" s="280"/>
      <c r="J70" s="288"/>
      <c r="T70" s="190"/>
      <c r="U70" s="190"/>
      <c r="V70" s="184"/>
      <c r="W70" s="191"/>
      <c r="X70" s="191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</row>
    <row r="71" spans="1:46" ht="16.5" x14ac:dyDescent="0.3">
      <c r="A71" s="288" t="s">
        <v>652</v>
      </c>
      <c r="T71" s="179"/>
      <c r="U71" s="180"/>
      <c r="V71" s="181"/>
      <c r="W71" s="182"/>
      <c r="X71" s="183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5"/>
      <c r="AQ71" s="186"/>
      <c r="AR71" s="187"/>
      <c r="AS71" s="184"/>
      <c r="AT71" s="188"/>
    </row>
    <row r="72" spans="1:46" ht="16.5" x14ac:dyDescent="0.3">
      <c r="A72" s="288"/>
      <c r="T72" s="179"/>
      <c r="U72" s="180"/>
      <c r="V72" s="181"/>
      <c r="W72" s="182"/>
      <c r="X72" s="183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185"/>
      <c r="AQ72" s="186"/>
      <c r="AR72" s="187"/>
      <c r="AS72" s="184"/>
      <c r="AT72" s="188"/>
    </row>
    <row r="73" spans="1:46" ht="16.5" x14ac:dyDescent="0.3">
      <c r="A73" s="280" t="s">
        <v>653</v>
      </c>
      <c r="T73" s="179"/>
      <c r="U73" s="180"/>
      <c r="V73" s="181"/>
      <c r="W73" s="182"/>
      <c r="X73" s="183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5"/>
      <c r="AQ73" s="186"/>
      <c r="AR73" s="187"/>
      <c r="AS73" s="184"/>
      <c r="AT73" s="188"/>
    </row>
    <row r="74" spans="1:46" ht="16.5" x14ac:dyDescent="0.3">
      <c r="T74" s="179"/>
      <c r="U74" s="180"/>
      <c r="V74" s="181"/>
      <c r="W74" s="182"/>
      <c r="X74" s="183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5"/>
      <c r="AQ74" s="186"/>
      <c r="AR74" s="187"/>
      <c r="AS74" s="184"/>
      <c r="AT74" s="188"/>
    </row>
    <row r="75" spans="1:46" ht="18.75" x14ac:dyDescent="0.3">
      <c r="A75" s="295"/>
      <c r="B75" s="296"/>
      <c r="C75" s="199"/>
      <c r="D75" s="199"/>
      <c r="E75" s="199"/>
      <c r="G75" s="297"/>
      <c r="H75" s="192"/>
      <c r="T75" s="179"/>
      <c r="U75" s="180"/>
      <c r="V75" s="181"/>
      <c r="W75" s="182"/>
      <c r="X75" s="183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5"/>
      <c r="AQ75" s="186"/>
      <c r="AR75" s="187"/>
      <c r="AS75" s="184"/>
      <c r="AT75" s="188"/>
    </row>
    <row r="76" spans="1:46" ht="26.25" x14ac:dyDescent="0.4">
      <c r="A76" s="298" t="s">
        <v>663</v>
      </c>
      <c r="B76" s="299"/>
      <c r="K76" s="367">
        <f>L20</f>
        <v>7.3836288129449992</v>
      </c>
      <c r="L76" s="367"/>
      <c r="M76" s="300" t="s">
        <v>42</v>
      </c>
      <c r="N76" s="298" t="s">
        <v>654</v>
      </c>
      <c r="Q76" s="301">
        <f>R44</f>
        <v>207.54215216713908</v>
      </c>
      <c r="R76" s="302" t="s">
        <v>655</v>
      </c>
      <c r="T76" s="179"/>
      <c r="U76" s="180"/>
      <c r="V76" s="181"/>
      <c r="W76" s="182"/>
      <c r="X76" s="183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5"/>
      <c r="AQ76" s="186"/>
      <c r="AR76" s="187"/>
      <c r="AS76" s="184"/>
      <c r="AT76" s="188"/>
    </row>
    <row r="77" spans="1:46" ht="16.5" x14ac:dyDescent="0.3">
      <c r="T77" s="179"/>
      <c r="U77" s="180"/>
      <c r="V77" s="181"/>
      <c r="W77" s="182"/>
      <c r="X77" s="183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5"/>
      <c r="AQ77" s="186"/>
      <c r="AR77" s="187"/>
      <c r="AS77" s="184"/>
      <c r="AT77" s="188"/>
    </row>
    <row r="82" spans="1:46" ht="20.25" x14ac:dyDescent="0.3">
      <c r="B82" s="175" t="s">
        <v>656</v>
      </c>
      <c r="C82" s="175"/>
      <c r="D82" s="175"/>
      <c r="E82" s="175"/>
      <c r="F82" s="175"/>
      <c r="G82" s="175"/>
      <c r="H82" s="175"/>
      <c r="I82" s="175"/>
      <c r="J82" s="175"/>
      <c r="K82" s="175" t="s">
        <v>657</v>
      </c>
      <c r="L82" s="175"/>
    </row>
    <row r="85" spans="1:46" ht="18.75" x14ac:dyDescent="0.3">
      <c r="A85" s="192"/>
      <c r="L85" s="169"/>
      <c r="M85" s="303"/>
      <c r="N85" s="169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</row>
    <row r="86" spans="1:46" ht="18.75" x14ac:dyDescent="0.3">
      <c r="A86" s="192"/>
      <c r="L86" s="169"/>
      <c r="M86" s="303"/>
      <c r="N86" s="169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  <c r="AT86" s="184"/>
    </row>
    <row r="87" spans="1:46" ht="18.75" x14ac:dyDescent="0.3">
      <c r="A87" s="192"/>
      <c r="K87" s="196"/>
      <c r="L87" s="169"/>
      <c r="M87" s="303"/>
      <c r="N87" s="169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  <c r="AT87" s="184"/>
    </row>
    <row r="88" spans="1:46" ht="18.75" x14ac:dyDescent="0.3">
      <c r="B88" s="169"/>
      <c r="C88" s="192"/>
      <c r="K88" s="169"/>
      <c r="N88" s="192"/>
      <c r="T88" s="184"/>
      <c r="U88" s="184"/>
      <c r="V88" s="184"/>
      <c r="W88" s="191"/>
      <c r="X88" s="191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  <c r="AT88" s="184"/>
    </row>
    <row r="89" spans="1:46" x14ac:dyDescent="0.25">
      <c r="T89" s="179"/>
      <c r="U89" s="180"/>
      <c r="V89" s="181"/>
      <c r="W89" s="182"/>
      <c r="X89" s="183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</row>
    <row r="90" spans="1:46" x14ac:dyDescent="0.25">
      <c r="T90" s="179"/>
      <c r="U90" s="180"/>
      <c r="V90" s="181"/>
      <c r="W90" s="182"/>
      <c r="X90" s="183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  <c r="AQ90" s="184"/>
      <c r="AR90" s="184"/>
      <c r="AS90" s="184"/>
      <c r="AT90" s="184"/>
    </row>
    <row r="91" spans="1:46" x14ac:dyDescent="0.25">
      <c r="T91" s="179"/>
      <c r="U91" s="180"/>
      <c r="V91" s="181"/>
      <c r="W91" s="182"/>
      <c r="X91" s="183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  <c r="AP91" s="184"/>
      <c r="AQ91" s="184"/>
      <c r="AR91" s="184"/>
      <c r="AS91" s="184"/>
      <c r="AT91" s="184"/>
    </row>
    <row r="92" spans="1:46" x14ac:dyDescent="0.25">
      <c r="T92" s="179"/>
      <c r="U92" s="180"/>
      <c r="V92" s="181"/>
      <c r="W92" s="182"/>
      <c r="X92" s="183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</row>
    <row r="93" spans="1:46" x14ac:dyDescent="0.25">
      <c r="T93" s="179"/>
      <c r="U93" s="180"/>
      <c r="V93" s="181"/>
      <c r="W93" s="182"/>
      <c r="X93" s="183"/>
      <c r="Y93" s="184"/>
      <c r="Z93" s="184"/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</row>
    <row r="94" spans="1:46" x14ac:dyDescent="0.25">
      <c r="T94" s="179"/>
      <c r="U94" s="180"/>
      <c r="V94" s="181"/>
      <c r="W94" s="182"/>
      <c r="X94" s="183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  <c r="AP94" s="184"/>
      <c r="AQ94" s="184"/>
      <c r="AR94" s="184"/>
      <c r="AS94" s="184"/>
      <c r="AT94" s="184"/>
    </row>
    <row r="95" spans="1:46" x14ac:dyDescent="0.25">
      <c r="T95" s="179"/>
      <c r="U95" s="180"/>
      <c r="V95" s="181"/>
      <c r="W95" s="182"/>
      <c r="X95" s="183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</row>
    <row r="96" spans="1:46" x14ac:dyDescent="0.25">
      <c r="T96" s="179"/>
      <c r="U96" s="180"/>
      <c r="V96" s="181"/>
      <c r="W96" s="182"/>
      <c r="X96" s="183"/>
      <c r="Y96" s="184"/>
      <c r="Z96" s="184"/>
      <c r="AA96" s="184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  <c r="AP96" s="184"/>
      <c r="AQ96" s="184"/>
      <c r="AR96" s="184"/>
      <c r="AS96" s="184"/>
      <c r="AT96" s="184"/>
    </row>
    <row r="97" spans="1:46" ht="16.5" x14ac:dyDescent="0.3">
      <c r="T97" s="184"/>
      <c r="U97" s="184"/>
      <c r="V97" s="184"/>
      <c r="W97" s="191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  <c r="AP97" s="184"/>
      <c r="AQ97" s="184"/>
      <c r="AR97" s="184"/>
      <c r="AS97" s="184"/>
      <c r="AT97" s="184"/>
    </row>
    <row r="98" spans="1:46" ht="16.5" x14ac:dyDescent="0.3">
      <c r="T98" s="190"/>
      <c r="U98" s="190"/>
      <c r="V98" s="184"/>
      <c r="W98" s="191"/>
      <c r="X98" s="191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84"/>
      <c r="AL98" s="184"/>
      <c r="AM98" s="184"/>
      <c r="AN98" s="184"/>
      <c r="AO98" s="184"/>
      <c r="AP98" s="184"/>
      <c r="AQ98" s="184"/>
      <c r="AR98" s="184"/>
      <c r="AS98" s="184"/>
      <c r="AT98" s="184"/>
    </row>
    <row r="99" spans="1:46" x14ac:dyDescent="0.25">
      <c r="G99" s="174"/>
      <c r="T99" s="179"/>
      <c r="U99" s="180"/>
      <c r="V99" s="181"/>
      <c r="W99" s="182"/>
      <c r="X99" s="183"/>
      <c r="Y99" s="184"/>
      <c r="Z99" s="184"/>
      <c r="AA99" s="184"/>
      <c r="AB99" s="184"/>
      <c r="AC99" s="184"/>
      <c r="AD99" s="184"/>
      <c r="AE99" s="184"/>
      <c r="AF99" s="184"/>
      <c r="AG99" s="184"/>
      <c r="AH99" s="184"/>
      <c r="AI99" s="184"/>
      <c r="AJ99" s="184"/>
      <c r="AK99" s="184"/>
      <c r="AL99" s="184"/>
      <c r="AM99" s="184"/>
      <c r="AN99" s="184"/>
      <c r="AO99" s="184"/>
      <c r="AP99" s="184"/>
      <c r="AQ99" s="184"/>
      <c r="AR99" s="184"/>
      <c r="AS99" s="184"/>
      <c r="AT99" s="184"/>
    </row>
    <row r="100" spans="1:46" x14ac:dyDescent="0.25">
      <c r="A100" s="304"/>
      <c r="B100" s="179"/>
      <c r="C100" s="179"/>
      <c r="D100" s="179"/>
      <c r="E100" s="305"/>
      <c r="F100" s="179"/>
      <c r="G100" s="179"/>
      <c r="H100" s="179"/>
      <c r="I100" s="179"/>
      <c r="J100" s="184"/>
      <c r="K100" s="179"/>
      <c r="L100" s="184"/>
      <c r="M100" s="184"/>
      <c r="N100" s="305"/>
      <c r="O100" s="184"/>
      <c r="P100" s="184"/>
      <c r="Q100" s="184"/>
      <c r="R100" s="305"/>
      <c r="S100" s="305"/>
      <c r="T100" s="179"/>
      <c r="U100" s="180"/>
      <c r="V100" s="181"/>
      <c r="W100" s="182"/>
      <c r="X100" s="183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4"/>
      <c r="AL100" s="184"/>
      <c r="AM100" s="184"/>
      <c r="AN100" s="184"/>
      <c r="AO100" s="184"/>
      <c r="AP100" s="184"/>
      <c r="AQ100" s="184"/>
      <c r="AR100" s="184"/>
      <c r="AS100" s="184"/>
      <c r="AT100" s="184"/>
    </row>
    <row r="101" spans="1:46" x14ac:dyDescent="0.25">
      <c r="A101" s="304"/>
      <c r="B101" s="179"/>
      <c r="C101" s="179"/>
      <c r="D101" s="179"/>
      <c r="E101" s="305"/>
      <c r="F101" s="179"/>
      <c r="G101" s="179"/>
      <c r="H101" s="179"/>
      <c r="I101" s="179"/>
      <c r="J101" s="184"/>
      <c r="K101" s="179"/>
      <c r="L101" s="184"/>
      <c r="M101" s="184"/>
      <c r="N101" s="190"/>
      <c r="O101" s="184"/>
      <c r="P101" s="184"/>
      <c r="Q101" s="184"/>
      <c r="R101" s="305"/>
      <c r="S101" s="305"/>
      <c r="T101" s="179"/>
      <c r="U101" s="180"/>
      <c r="V101" s="181"/>
      <c r="W101" s="182"/>
      <c r="X101" s="183"/>
      <c r="Y101" s="184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  <c r="AP101" s="184"/>
      <c r="AQ101" s="184"/>
      <c r="AR101" s="184"/>
      <c r="AS101" s="184"/>
      <c r="AT101" s="184"/>
    </row>
    <row r="102" spans="1:46" ht="16.5" x14ac:dyDescent="0.3">
      <c r="A102" s="304"/>
      <c r="B102" s="179"/>
      <c r="C102" s="179"/>
      <c r="D102" s="184"/>
      <c r="E102" s="179"/>
      <c r="F102" s="179"/>
      <c r="G102" s="184"/>
      <c r="H102" s="184"/>
      <c r="I102" s="184"/>
      <c r="J102" s="184"/>
      <c r="K102" s="184"/>
      <c r="L102" s="184"/>
      <c r="M102" s="184"/>
      <c r="N102" s="190"/>
      <c r="O102" s="184"/>
      <c r="P102" s="184"/>
      <c r="Q102" s="184"/>
      <c r="R102" s="190"/>
      <c r="S102" s="190"/>
      <c r="T102" s="190"/>
      <c r="U102" s="190"/>
      <c r="V102" s="184"/>
      <c r="W102" s="191"/>
      <c r="X102" s="191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</row>
    <row r="103" spans="1:46" x14ac:dyDescent="0.25">
      <c r="A103" s="304"/>
      <c r="B103" s="179"/>
      <c r="C103" s="179"/>
      <c r="D103" s="179"/>
      <c r="E103" s="305"/>
      <c r="F103" s="179"/>
      <c r="G103" s="179"/>
      <c r="H103" s="179"/>
      <c r="I103" s="179"/>
      <c r="J103" s="184"/>
      <c r="K103" s="306"/>
      <c r="L103" s="184"/>
      <c r="M103" s="184"/>
      <c r="N103" s="305"/>
      <c r="O103" s="184"/>
      <c r="P103" s="184"/>
      <c r="Q103" s="184"/>
      <c r="R103" s="305"/>
      <c r="S103" s="305"/>
      <c r="T103" s="179"/>
      <c r="U103" s="180"/>
      <c r="V103" s="181"/>
      <c r="W103" s="182"/>
      <c r="X103" s="183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4"/>
      <c r="AL103" s="184"/>
      <c r="AM103" s="184"/>
      <c r="AN103" s="184"/>
      <c r="AO103" s="184"/>
      <c r="AP103" s="184"/>
      <c r="AQ103" s="184"/>
      <c r="AR103" s="184"/>
      <c r="AS103" s="184"/>
      <c r="AT103" s="184"/>
    </row>
    <row r="104" spans="1:46" x14ac:dyDescent="0.25">
      <c r="A104" s="304"/>
      <c r="B104" s="179"/>
      <c r="C104" s="179"/>
      <c r="D104" s="179"/>
      <c r="E104" s="305"/>
      <c r="F104" s="179"/>
      <c r="G104" s="179"/>
      <c r="H104" s="179"/>
      <c r="I104" s="179"/>
      <c r="J104" s="184"/>
      <c r="K104" s="179"/>
      <c r="L104" s="184"/>
      <c r="M104" s="184"/>
      <c r="N104" s="305"/>
      <c r="O104" s="184"/>
      <c r="P104" s="184"/>
      <c r="Q104" s="184"/>
      <c r="R104" s="305"/>
      <c r="S104" s="305"/>
      <c r="T104" s="179"/>
      <c r="U104" s="180"/>
      <c r="V104" s="181"/>
      <c r="W104" s="182"/>
      <c r="X104" s="183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</row>
    <row r="105" spans="1:46" ht="16.5" x14ac:dyDescent="0.3">
      <c r="A105" s="304"/>
      <c r="B105" s="179"/>
      <c r="C105" s="179"/>
      <c r="D105" s="179"/>
      <c r="E105" s="179"/>
      <c r="F105" s="179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91"/>
      <c r="X105" s="191"/>
      <c r="Y105" s="184"/>
      <c r="Z105" s="184"/>
      <c r="AA105" s="184"/>
      <c r="AB105" s="184"/>
      <c r="AC105" s="184"/>
      <c r="AD105" s="304"/>
      <c r="AE105" s="179"/>
      <c r="AF105" s="179"/>
      <c r="AG105" s="179"/>
      <c r="AH105" s="184"/>
      <c r="AI105" s="179"/>
      <c r="AJ105" s="179"/>
      <c r="AK105" s="214"/>
      <c r="AL105" s="184"/>
      <c r="AM105" s="184"/>
      <c r="AN105" s="184"/>
      <c r="AO105" s="184"/>
      <c r="AP105" s="184"/>
      <c r="AQ105" s="184"/>
      <c r="AR105" s="184"/>
      <c r="AS105" s="184"/>
      <c r="AT105" s="184"/>
    </row>
    <row r="106" spans="1:46" x14ac:dyDescent="0.25">
      <c r="A106" s="184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  <c r="AL106" s="184"/>
      <c r="AM106" s="184"/>
      <c r="AN106" s="184"/>
      <c r="AO106" s="184"/>
      <c r="AP106" s="184"/>
      <c r="AQ106" s="184"/>
      <c r="AR106" s="184"/>
      <c r="AS106" s="184"/>
      <c r="AT106" s="184"/>
    </row>
    <row r="107" spans="1:46" ht="18.75" x14ac:dyDescent="0.3">
      <c r="A107" s="307"/>
      <c r="B107" s="184"/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308"/>
      <c r="X107" s="308"/>
      <c r="Y107" s="184"/>
      <c r="Z107" s="184"/>
      <c r="AA107" s="184"/>
      <c r="AB107" s="184"/>
      <c r="AC107" s="184"/>
      <c r="AD107" s="184"/>
      <c r="AE107" s="184"/>
      <c r="AF107" s="184"/>
      <c r="AG107" s="184"/>
      <c r="AH107" s="184"/>
      <c r="AI107" s="184"/>
      <c r="AJ107" s="184"/>
      <c r="AK107" s="184"/>
      <c r="AL107" s="184"/>
      <c r="AM107" s="184"/>
      <c r="AN107" s="184"/>
      <c r="AO107" s="184"/>
      <c r="AP107" s="184"/>
      <c r="AQ107" s="184"/>
      <c r="AR107" s="184"/>
      <c r="AS107" s="184"/>
      <c r="AT107" s="184"/>
    </row>
    <row r="108" spans="1:46" x14ac:dyDescent="0.25">
      <c r="A108" s="184"/>
      <c r="B108" s="184"/>
      <c r="C108" s="184"/>
      <c r="D108" s="184"/>
      <c r="E108" s="184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4"/>
      <c r="AL108" s="184"/>
      <c r="AM108" s="184"/>
      <c r="AN108" s="184"/>
      <c r="AO108" s="184"/>
      <c r="AP108" s="184"/>
      <c r="AQ108" s="184"/>
      <c r="AR108" s="184"/>
      <c r="AS108" s="184"/>
      <c r="AT108" s="184"/>
    </row>
    <row r="109" spans="1:46" ht="18.75" x14ac:dyDescent="0.3">
      <c r="A109" s="309"/>
      <c r="B109" s="184"/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84"/>
      <c r="AF109" s="184"/>
      <c r="AG109" s="184"/>
      <c r="AH109" s="184"/>
      <c r="AI109" s="184"/>
      <c r="AJ109" s="184"/>
      <c r="AK109" s="184"/>
      <c r="AL109" s="184"/>
      <c r="AM109" s="184"/>
      <c r="AN109" s="184"/>
      <c r="AO109" s="184"/>
      <c r="AP109" s="184"/>
      <c r="AQ109" s="184"/>
      <c r="AR109" s="184"/>
      <c r="AS109" s="184"/>
      <c r="AT109" s="184"/>
    </row>
    <row r="110" spans="1:46" x14ac:dyDescent="0.25">
      <c r="A110" s="184"/>
      <c r="B110" s="179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4"/>
      <c r="AF110" s="184"/>
      <c r="AG110" s="184"/>
      <c r="AH110" s="184"/>
      <c r="AI110" s="184"/>
      <c r="AJ110" s="184"/>
      <c r="AK110" s="184"/>
      <c r="AL110" s="184"/>
      <c r="AM110" s="184"/>
      <c r="AN110" s="184"/>
      <c r="AO110" s="184"/>
      <c r="AP110" s="184"/>
      <c r="AQ110" s="184"/>
      <c r="AR110" s="184"/>
      <c r="AS110" s="184"/>
      <c r="AT110" s="184"/>
    </row>
    <row r="111" spans="1:46" ht="13.5" customHeight="1" x14ac:dyDescent="0.3">
      <c r="A111" s="184"/>
      <c r="B111" s="184"/>
      <c r="C111" s="184"/>
      <c r="D111" s="184"/>
      <c r="E111" s="184"/>
      <c r="F111" s="184"/>
      <c r="G111" s="310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84"/>
      <c r="AO111" s="184"/>
      <c r="AP111" s="184"/>
      <c r="AQ111" s="184"/>
      <c r="AR111" s="184"/>
      <c r="AS111" s="184"/>
      <c r="AT111" s="184"/>
    </row>
    <row r="112" spans="1:46" ht="16.5" x14ac:dyDescent="0.3">
      <c r="A112" s="184"/>
      <c r="B112" s="184"/>
      <c r="C112" s="184"/>
      <c r="D112" s="184"/>
      <c r="E112" s="184"/>
      <c r="F112" s="184"/>
      <c r="G112" s="311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4"/>
      <c r="AL112" s="184"/>
      <c r="AM112" s="184"/>
      <c r="AN112" s="184"/>
      <c r="AO112" s="184"/>
      <c r="AP112" s="184"/>
      <c r="AQ112" s="184"/>
      <c r="AR112" s="184"/>
      <c r="AS112" s="184"/>
      <c r="AT112" s="184"/>
    </row>
    <row r="113" spans="1:46" ht="16.5" x14ac:dyDescent="0.3">
      <c r="A113" s="184"/>
      <c r="B113" s="184"/>
      <c r="C113" s="184"/>
      <c r="D113" s="184"/>
      <c r="E113" s="184"/>
      <c r="F113" s="184"/>
      <c r="G113" s="311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184"/>
      <c r="AM113" s="184"/>
      <c r="AN113" s="184"/>
      <c r="AO113" s="184"/>
      <c r="AP113" s="184"/>
      <c r="AQ113" s="184"/>
      <c r="AR113" s="184"/>
      <c r="AS113" s="184"/>
      <c r="AT113" s="184"/>
    </row>
    <row r="114" spans="1:46" x14ac:dyDescent="0.25">
      <c r="A114" s="184"/>
      <c r="B114" s="184"/>
      <c r="C114" s="184"/>
      <c r="D114" s="184"/>
      <c r="E114" s="184"/>
      <c r="F114" s="179"/>
      <c r="G114" s="312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84"/>
      <c r="AL114" s="184"/>
      <c r="AM114" s="184"/>
      <c r="AN114" s="184"/>
      <c r="AO114" s="184"/>
      <c r="AP114" s="184"/>
      <c r="AQ114" s="184"/>
      <c r="AR114" s="184"/>
      <c r="AS114" s="184"/>
      <c r="AT114" s="184"/>
    </row>
    <row r="115" spans="1:46" ht="16.5" x14ac:dyDescent="0.3">
      <c r="A115" s="184"/>
      <c r="B115" s="184"/>
      <c r="C115" s="184"/>
      <c r="D115" s="184"/>
      <c r="E115" s="184"/>
      <c r="F115" s="184"/>
      <c r="G115" s="313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  <c r="Z115" s="184"/>
      <c r="AA115" s="184"/>
      <c r="AB115" s="184"/>
      <c r="AC115" s="184"/>
      <c r="AD115" s="184"/>
      <c r="AE115" s="184"/>
      <c r="AF115" s="184"/>
      <c r="AG115" s="184"/>
      <c r="AH115" s="184"/>
      <c r="AI115" s="184"/>
      <c r="AJ115" s="184"/>
      <c r="AK115" s="184"/>
      <c r="AL115" s="184"/>
      <c r="AM115" s="184"/>
      <c r="AN115" s="184"/>
      <c r="AO115" s="184"/>
      <c r="AP115" s="184"/>
      <c r="AQ115" s="184"/>
      <c r="AR115" s="184"/>
      <c r="AS115" s="184"/>
      <c r="AT115" s="184"/>
    </row>
    <row r="116" spans="1:46" x14ac:dyDescent="0.25">
      <c r="A116" s="184"/>
      <c r="B116" s="184"/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  <c r="Z116" s="184"/>
      <c r="AA116" s="184"/>
      <c r="AB116" s="184"/>
      <c r="AC116" s="184"/>
      <c r="AD116" s="184"/>
      <c r="AE116" s="184"/>
      <c r="AF116" s="184"/>
      <c r="AG116" s="184"/>
      <c r="AH116" s="184"/>
      <c r="AI116" s="184"/>
      <c r="AJ116" s="184"/>
      <c r="AK116" s="184"/>
      <c r="AL116" s="184"/>
      <c r="AM116" s="184"/>
      <c r="AN116" s="184"/>
      <c r="AO116" s="184"/>
      <c r="AP116" s="184"/>
      <c r="AQ116" s="184"/>
      <c r="AR116" s="184"/>
      <c r="AS116" s="184"/>
      <c r="AT116" s="184"/>
    </row>
    <row r="117" spans="1:46" x14ac:dyDescent="0.25">
      <c r="A117" s="184"/>
      <c r="B117" s="184"/>
      <c r="C117" s="184"/>
      <c r="D117" s="184"/>
      <c r="E117" s="184"/>
      <c r="F117" s="314"/>
      <c r="G117" s="31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C117" s="184"/>
      <c r="AD117" s="184"/>
      <c r="AE117" s="184"/>
      <c r="AF117" s="184"/>
      <c r="AG117" s="184"/>
      <c r="AH117" s="184"/>
      <c r="AI117" s="184"/>
      <c r="AJ117" s="184"/>
      <c r="AK117" s="184"/>
      <c r="AL117" s="184"/>
      <c r="AM117" s="184"/>
      <c r="AN117" s="184"/>
      <c r="AO117" s="184"/>
      <c r="AP117" s="184"/>
      <c r="AQ117" s="184"/>
      <c r="AR117" s="184"/>
      <c r="AS117" s="184"/>
      <c r="AT117" s="184"/>
    </row>
    <row r="118" spans="1:46" x14ac:dyDescent="0.25">
      <c r="A118" s="184"/>
      <c r="B118" s="184"/>
      <c r="C118" s="184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184"/>
      <c r="AG118" s="184"/>
      <c r="AH118" s="184"/>
      <c r="AI118" s="184"/>
      <c r="AJ118" s="184"/>
      <c r="AK118" s="184"/>
      <c r="AL118" s="184"/>
      <c r="AM118" s="184"/>
      <c r="AN118" s="184"/>
      <c r="AO118" s="184"/>
      <c r="AP118" s="184"/>
      <c r="AQ118" s="184"/>
      <c r="AR118" s="184"/>
      <c r="AS118" s="184"/>
      <c r="AT118" s="184"/>
    </row>
    <row r="119" spans="1:46" x14ac:dyDescent="0.25">
      <c r="A119" s="184"/>
      <c r="B119" s="184"/>
      <c r="C119" s="184"/>
      <c r="D119" s="184"/>
      <c r="E119" s="184"/>
      <c r="F119" s="314"/>
      <c r="G119" s="31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184"/>
      <c r="AH119" s="184"/>
      <c r="AI119" s="184"/>
      <c r="AJ119" s="184"/>
      <c r="AK119" s="184"/>
      <c r="AL119" s="184"/>
      <c r="AM119" s="184"/>
      <c r="AN119" s="184"/>
      <c r="AO119" s="184"/>
      <c r="AP119" s="184"/>
      <c r="AQ119" s="184"/>
      <c r="AR119" s="184"/>
      <c r="AS119" s="184"/>
      <c r="AT119" s="184"/>
    </row>
    <row r="120" spans="1:46" x14ac:dyDescent="0.25">
      <c r="A120" s="315"/>
      <c r="B120" s="184"/>
      <c r="C120" s="184"/>
      <c r="D120" s="184"/>
      <c r="E120" s="184"/>
      <c r="F120" s="314"/>
      <c r="G120" s="31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  <c r="AF120" s="184"/>
      <c r="AG120" s="184"/>
      <c r="AH120" s="184"/>
      <c r="AI120" s="184"/>
      <c r="AJ120" s="184"/>
      <c r="AK120" s="184"/>
      <c r="AL120" s="184"/>
      <c r="AM120" s="184"/>
      <c r="AN120" s="184"/>
      <c r="AO120" s="184"/>
      <c r="AP120" s="184"/>
      <c r="AQ120" s="184"/>
      <c r="AR120" s="184"/>
      <c r="AS120" s="184"/>
      <c r="AT120" s="184"/>
    </row>
    <row r="121" spans="1:46" x14ac:dyDescent="0.25">
      <c r="A121" s="184"/>
      <c r="B121" s="184"/>
      <c r="C121" s="184"/>
      <c r="D121" s="184"/>
      <c r="E121" s="184"/>
      <c r="F121" s="314"/>
      <c r="G121" s="31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4"/>
      <c r="AF121" s="184"/>
      <c r="AG121" s="184"/>
      <c r="AH121" s="184"/>
      <c r="AI121" s="184"/>
      <c r="AJ121" s="184"/>
      <c r="AK121" s="184"/>
      <c r="AL121" s="184"/>
      <c r="AM121" s="184"/>
      <c r="AN121" s="184"/>
      <c r="AO121" s="184"/>
      <c r="AP121" s="184"/>
      <c r="AQ121" s="184"/>
      <c r="AR121" s="184"/>
      <c r="AS121" s="184"/>
      <c r="AT121" s="184"/>
    </row>
    <row r="122" spans="1:46" x14ac:dyDescent="0.25">
      <c r="A122" s="184"/>
      <c r="B122" s="184"/>
      <c r="C122" s="184"/>
      <c r="D122" s="184"/>
      <c r="E122" s="184"/>
      <c r="F122" s="314"/>
      <c r="G122" s="31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4"/>
      <c r="AE122" s="184"/>
      <c r="AF122" s="184"/>
      <c r="AG122" s="184"/>
      <c r="AH122" s="184"/>
      <c r="AI122" s="184"/>
      <c r="AJ122" s="184"/>
      <c r="AK122" s="184"/>
      <c r="AL122" s="184"/>
      <c r="AM122" s="184"/>
      <c r="AN122" s="184"/>
      <c r="AO122" s="184"/>
      <c r="AP122" s="184"/>
      <c r="AQ122" s="184"/>
      <c r="AR122" s="184"/>
      <c r="AS122" s="184"/>
      <c r="AT122" s="184"/>
    </row>
    <row r="123" spans="1:46" x14ac:dyDescent="0.25">
      <c r="A123" s="184"/>
      <c r="B123" s="184"/>
      <c r="C123" s="184"/>
      <c r="D123" s="184"/>
      <c r="E123" s="184"/>
      <c r="F123" s="314"/>
      <c r="G123" s="31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84"/>
      <c r="AL123" s="184"/>
      <c r="AM123" s="184"/>
      <c r="AN123" s="184"/>
      <c r="AO123" s="184"/>
      <c r="AP123" s="184"/>
      <c r="AQ123" s="184"/>
      <c r="AR123" s="184"/>
      <c r="AS123" s="184"/>
      <c r="AT123" s="184"/>
    </row>
    <row r="124" spans="1:46" x14ac:dyDescent="0.25">
      <c r="A124" s="184"/>
      <c r="B124" s="184"/>
      <c r="C124" s="184"/>
      <c r="D124" s="184"/>
      <c r="E124" s="184"/>
      <c r="F124" s="314"/>
      <c r="G124" s="31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4"/>
      <c r="AN124" s="184"/>
      <c r="AO124" s="184"/>
      <c r="AP124" s="184"/>
      <c r="AQ124" s="184"/>
      <c r="AR124" s="184"/>
      <c r="AS124" s="184"/>
      <c r="AT124" s="184"/>
    </row>
    <row r="125" spans="1:46" x14ac:dyDescent="0.25">
      <c r="A125" s="184"/>
      <c r="B125" s="304"/>
      <c r="C125" s="184"/>
      <c r="D125" s="184"/>
      <c r="E125" s="184"/>
      <c r="F125" s="314"/>
      <c r="G125" s="31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C125" s="184"/>
      <c r="AD125" s="184"/>
      <c r="AE125" s="184"/>
      <c r="AF125" s="184"/>
      <c r="AG125" s="184"/>
      <c r="AH125" s="184"/>
      <c r="AI125" s="184"/>
      <c r="AJ125" s="184"/>
      <c r="AK125" s="184"/>
      <c r="AL125" s="184"/>
      <c r="AM125" s="184"/>
      <c r="AN125" s="184"/>
      <c r="AO125" s="184"/>
      <c r="AP125" s="184"/>
      <c r="AQ125" s="184"/>
      <c r="AR125" s="184"/>
      <c r="AS125" s="184"/>
      <c r="AT125" s="184"/>
    </row>
    <row r="126" spans="1:46" ht="12" customHeight="1" x14ac:dyDescent="0.25">
      <c r="A126" s="184"/>
      <c r="B126" s="184"/>
      <c r="C126" s="184"/>
      <c r="D126" s="184"/>
      <c r="E126" s="184"/>
      <c r="F126" s="184"/>
      <c r="G126" s="184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4"/>
      <c r="AE126" s="184"/>
      <c r="AF126" s="184"/>
      <c r="AG126" s="184"/>
      <c r="AH126" s="184"/>
      <c r="AI126" s="184"/>
      <c r="AJ126" s="184"/>
      <c r="AK126" s="184"/>
      <c r="AL126" s="184"/>
      <c r="AM126" s="184"/>
      <c r="AN126" s="184"/>
      <c r="AO126" s="184"/>
      <c r="AP126" s="184"/>
      <c r="AQ126" s="184"/>
      <c r="AR126" s="184"/>
      <c r="AS126" s="184"/>
      <c r="AT126" s="184"/>
    </row>
    <row r="127" spans="1:46" x14ac:dyDescent="0.25">
      <c r="A127" s="184"/>
      <c r="B127" s="184"/>
      <c r="C127" s="184"/>
      <c r="D127" s="184"/>
      <c r="E127" s="184"/>
      <c r="F127" s="314"/>
      <c r="G127" s="31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</row>
    <row r="128" spans="1:46" x14ac:dyDescent="0.25">
      <c r="A128" s="315"/>
      <c r="B128" s="184"/>
      <c r="C128" s="184"/>
      <c r="D128" s="184"/>
      <c r="E128" s="184"/>
      <c r="F128" s="314"/>
      <c r="G128" s="31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</row>
    <row r="129" spans="1:46" x14ac:dyDescent="0.25">
      <c r="A129" s="184"/>
      <c r="B129" s="184"/>
      <c r="C129" s="184"/>
      <c r="D129" s="184"/>
      <c r="E129" s="184"/>
      <c r="F129" s="314"/>
      <c r="G129" s="31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</row>
    <row r="130" spans="1:46" ht="12.75" customHeight="1" x14ac:dyDescent="0.25">
      <c r="A130" s="184"/>
      <c r="B130" s="184"/>
      <c r="C130" s="184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4"/>
      <c r="AE130" s="184"/>
      <c r="AF130" s="184"/>
      <c r="AG130" s="184"/>
      <c r="AH130" s="184"/>
      <c r="AI130" s="184"/>
      <c r="AJ130" s="184"/>
      <c r="AK130" s="184"/>
      <c r="AL130" s="184"/>
      <c r="AM130" s="184"/>
      <c r="AN130" s="184"/>
      <c r="AO130" s="184"/>
      <c r="AP130" s="184"/>
      <c r="AQ130" s="184"/>
      <c r="AR130" s="184"/>
      <c r="AS130" s="184"/>
      <c r="AT130" s="184"/>
    </row>
    <row r="131" spans="1:46" x14ac:dyDescent="0.25">
      <c r="A131" s="184"/>
      <c r="B131" s="184"/>
      <c r="C131" s="184"/>
      <c r="D131" s="184"/>
      <c r="E131" s="184"/>
      <c r="F131" s="314"/>
      <c r="G131" s="314"/>
      <c r="H131" s="184"/>
      <c r="I131" s="184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184"/>
      <c r="AB131" s="184"/>
      <c r="AC131" s="184"/>
      <c r="AD131" s="184"/>
      <c r="AE131" s="184"/>
      <c r="AF131" s="184"/>
      <c r="AG131" s="184"/>
      <c r="AH131" s="184"/>
      <c r="AI131" s="184"/>
      <c r="AJ131" s="184"/>
      <c r="AK131" s="184"/>
      <c r="AL131" s="184"/>
      <c r="AM131" s="184"/>
      <c r="AN131" s="184"/>
      <c r="AO131" s="184"/>
      <c r="AP131" s="184"/>
      <c r="AQ131" s="184"/>
      <c r="AR131" s="184"/>
      <c r="AS131" s="184"/>
      <c r="AT131" s="184"/>
    </row>
    <row r="132" spans="1:46" x14ac:dyDescent="0.25">
      <c r="A132" s="315"/>
      <c r="B132" s="184"/>
      <c r="C132" s="184"/>
      <c r="D132" s="184"/>
      <c r="E132" s="184"/>
      <c r="F132" s="314"/>
      <c r="G132" s="31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184"/>
      <c r="AB132" s="184"/>
      <c r="AC132" s="184"/>
      <c r="AD132" s="184"/>
      <c r="AE132" s="184"/>
      <c r="AF132" s="184"/>
      <c r="AG132" s="184"/>
      <c r="AH132" s="184"/>
      <c r="AI132" s="184"/>
      <c r="AJ132" s="184"/>
      <c r="AK132" s="184"/>
      <c r="AL132" s="184"/>
      <c r="AM132" s="184"/>
      <c r="AN132" s="184"/>
      <c r="AO132" s="184"/>
      <c r="AP132" s="184"/>
      <c r="AQ132" s="184"/>
      <c r="AR132" s="184"/>
      <c r="AS132" s="184"/>
      <c r="AT132" s="184"/>
    </row>
    <row r="133" spans="1:46" x14ac:dyDescent="0.25">
      <c r="A133" s="184"/>
      <c r="B133" s="184"/>
      <c r="C133" s="184"/>
      <c r="D133" s="184"/>
      <c r="E133" s="184"/>
      <c r="F133" s="314"/>
      <c r="G133" s="31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184"/>
      <c r="AB133" s="184"/>
      <c r="AC133" s="184"/>
      <c r="AD133" s="184"/>
      <c r="AE133" s="184"/>
      <c r="AF133" s="184"/>
      <c r="AG133" s="184"/>
      <c r="AH133" s="184"/>
      <c r="AI133" s="184"/>
      <c r="AJ133" s="184"/>
      <c r="AK133" s="184"/>
      <c r="AL133" s="184"/>
      <c r="AM133" s="184"/>
      <c r="AN133" s="184"/>
      <c r="AO133" s="184"/>
      <c r="AP133" s="184"/>
      <c r="AQ133" s="184"/>
      <c r="AR133" s="184"/>
      <c r="AS133" s="184"/>
      <c r="AT133" s="184"/>
    </row>
    <row r="134" spans="1:46" x14ac:dyDescent="0.25">
      <c r="A134" s="184"/>
      <c r="B134" s="184"/>
      <c r="C134" s="184"/>
      <c r="D134" s="184"/>
      <c r="E134" s="184"/>
      <c r="F134" s="314"/>
      <c r="G134" s="31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/>
      <c r="AR134" s="184"/>
      <c r="AS134" s="184"/>
      <c r="AT134" s="184"/>
    </row>
    <row r="135" spans="1:46" x14ac:dyDescent="0.25">
      <c r="A135" s="184"/>
      <c r="B135" s="184"/>
      <c r="C135" s="184"/>
      <c r="D135" s="184"/>
      <c r="E135" s="184"/>
      <c r="F135" s="314"/>
      <c r="G135" s="31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  <c r="AD135" s="184"/>
      <c r="AE135" s="184"/>
      <c r="AF135" s="184"/>
      <c r="AG135" s="184"/>
      <c r="AH135" s="184"/>
      <c r="AI135" s="184"/>
      <c r="AJ135" s="184"/>
      <c r="AK135" s="184"/>
      <c r="AL135" s="184"/>
      <c r="AM135" s="184"/>
      <c r="AN135" s="184"/>
      <c r="AO135" s="184"/>
      <c r="AP135" s="184"/>
      <c r="AQ135" s="184"/>
      <c r="AR135" s="184"/>
      <c r="AS135" s="184"/>
      <c r="AT135" s="184"/>
    </row>
    <row r="136" spans="1:46" x14ac:dyDescent="0.25">
      <c r="A136" s="184"/>
      <c r="B136" s="184"/>
      <c r="C136" s="184"/>
      <c r="D136" s="184"/>
      <c r="E136" s="184"/>
      <c r="F136" s="314"/>
      <c r="G136" s="31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4"/>
      <c r="AF136" s="184"/>
      <c r="AG136" s="184"/>
      <c r="AH136" s="184"/>
      <c r="AI136" s="184"/>
      <c r="AJ136" s="184"/>
      <c r="AK136" s="184"/>
      <c r="AL136" s="184"/>
      <c r="AM136" s="184"/>
      <c r="AN136" s="184"/>
      <c r="AO136" s="184"/>
      <c r="AP136" s="184"/>
      <c r="AQ136" s="184"/>
      <c r="AR136" s="184"/>
      <c r="AS136" s="184"/>
      <c r="AT136" s="184"/>
    </row>
    <row r="137" spans="1:46" x14ac:dyDescent="0.25">
      <c r="A137" s="184"/>
      <c r="B137" s="184"/>
      <c r="C137" s="184"/>
      <c r="D137" s="184"/>
      <c r="E137" s="184"/>
      <c r="F137" s="314"/>
      <c r="G137" s="31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</row>
    <row r="138" spans="1:46" x14ac:dyDescent="0.25">
      <c r="A138" s="184"/>
      <c r="B138" s="184"/>
      <c r="C138" s="184"/>
      <c r="D138" s="184"/>
      <c r="E138" s="184"/>
      <c r="F138" s="314"/>
      <c r="G138" s="31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184"/>
      <c r="AI138" s="184"/>
      <c r="AJ138" s="184"/>
      <c r="AK138" s="184"/>
      <c r="AL138" s="184"/>
      <c r="AM138" s="184"/>
      <c r="AN138" s="184"/>
      <c r="AO138" s="184"/>
      <c r="AP138" s="184"/>
      <c r="AQ138" s="184"/>
      <c r="AR138" s="184"/>
      <c r="AS138" s="184"/>
      <c r="AT138" s="184"/>
    </row>
    <row r="139" spans="1:46" x14ac:dyDescent="0.25">
      <c r="A139" s="184"/>
      <c r="B139" s="184"/>
      <c r="C139" s="184"/>
      <c r="D139" s="184"/>
      <c r="E139" s="184"/>
      <c r="F139" s="314"/>
      <c r="G139" s="31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  <c r="AG139" s="184"/>
      <c r="AH139" s="184"/>
      <c r="AI139" s="184"/>
      <c r="AJ139" s="184"/>
      <c r="AK139" s="184"/>
      <c r="AL139" s="184"/>
      <c r="AM139" s="184"/>
      <c r="AN139" s="184"/>
      <c r="AO139" s="184"/>
      <c r="AP139" s="184"/>
      <c r="AQ139" s="184"/>
      <c r="AR139" s="184"/>
      <c r="AS139" s="184"/>
      <c r="AT139" s="184"/>
    </row>
    <row r="140" spans="1:46" x14ac:dyDescent="0.25">
      <c r="A140" s="184"/>
      <c r="B140" s="184"/>
      <c r="C140" s="184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  <c r="AG140" s="184"/>
      <c r="AH140" s="184"/>
      <c r="AI140" s="184"/>
      <c r="AJ140" s="184"/>
      <c r="AK140" s="184"/>
      <c r="AL140" s="184"/>
      <c r="AM140" s="184"/>
      <c r="AN140" s="184"/>
      <c r="AO140" s="184"/>
      <c r="AP140" s="184"/>
      <c r="AQ140" s="184"/>
      <c r="AR140" s="184"/>
      <c r="AS140" s="184"/>
      <c r="AT140" s="184"/>
    </row>
    <row r="141" spans="1:46" x14ac:dyDescent="0.25">
      <c r="A141" s="184"/>
      <c r="B141" s="184"/>
      <c r="C141" s="184"/>
      <c r="D141" s="184"/>
      <c r="E141" s="184"/>
      <c r="F141" s="314"/>
      <c r="G141" s="31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4"/>
      <c r="AF141" s="184"/>
      <c r="AG141" s="184"/>
      <c r="AH141" s="184"/>
      <c r="AI141" s="184"/>
      <c r="AJ141" s="184"/>
      <c r="AK141" s="184"/>
      <c r="AL141" s="184"/>
      <c r="AM141" s="184"/>
      <c r="AN141" s="184"/>
      <c r="AO141" s="184"/>
      <c r="AP141" s="184"/>
      <c r="AQ141" s="184"/>
      <c r="AR141" s="184"/>
      <c r="AS141" s="184"/>
      <c r="AT141" s="184"/>
    </row>
    <row r="142" spans="1:46" x14ac:dyDescent="0.25">
      <c r="A142" s="315"/>
      <c r="B142" s="184"/>
      <c r="C142" s="184"/>
      <c r="D142" s="184"/>
      <c r="E142" s="184"/>
      <c r="F142" s="314"/>
      <c r="G142" s="31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4"/>
      <c r="AJ142" s="184"/>
      <c r="AK142" s="184"/>
      <c r="AL142" s="184"/>
      <c r="AM142" s="184"/>
      <c r="AN142" s="184"/>
      <c r="AO142" s="184"/>
      <c r="AP142" s="184"/>
      <c r="AQ142" s="184"/>
      <c r="AR142" s="184"/>
      <c r="AS142" s="184"/>
      <c r="AT142" s="184"/>
    </row>
    <row r="143" spans="1:46" x14ac:dyDescent="0.25">
      <c r="A143" s="184"/>
      <c r="B143" s="184"/>
      <c r="C143" s="184"/>
      <c r="D143" s="184"/>
      <c r="E143" s="184"/>
      <c r="F143" s="314"/>
      <c r="G143" s="31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184"/>
      <c r="AH143" s="184"/>
      <c r="AI143" s="184"/>
      <c r="AJ143" s="184"/>
      <c r="AK143" s="184"/>
      <c r="AL143" s="184"/>
      <c r="AM143" s="184"/>
      <c r="AN143" s="184"/>
      <c r="AO143" s="184"/>
      <c r="AP143" s="184"/>
      <c r="AQ143" s="184"/>
      <c r="AR143" s="184"/>
      <c r="AS143" s="184"/>
      <c r="AT143" s="184"/>
    </row>
    <row r="144" spans="1:46" x14ac:dyDescent="0.25">
      <c r="A144" s="184"/>
      <c r="B144" s="184"/>
      <c r="C144" s="184"/>
      <c r="D144" s="184"/>
      <c r="E144" s="184"/>
      <c r="F144" s="314"/>
      <c r="G144" s="314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184"/>
      <c r="AH144" s="184"/>
      <c r="AI144" s="184"/>
      <c r="AJ144" s="184"/>
      <c r="AK144" s="184"/>
      <c r="AL144" s="184"/>
      <c r="AM144" s="184"/>
      <c r="AN144" s="184"/>
      <c r="AO144" s="184"/>
      <c r="AP144" s="184"/>
      <c r="AQ144" s="184"/>
      <c r="AR144" s="184"/>
      <c r="AS144" s="184"/>
      <c r="AT144" s="184"/>
    </row>
    <row r="145" spans="1:46" x14ac:dyDescent="0.25">
      <c r="A145" s="184"/>
      <c r="B145" s="184"/>
      <c r="C145" s="184"/>
      <c r="D145" s="184"/>
      <c r="E145" s="184"/>
      <c r="F145" s="314"/>
      <c r="G145" s="314"/>
      <c r="H145" s="184"/>
      <c r="I145" s="184"/>
      <c r="J145" s="184"/>
      <c r="K145" s="184"/>
      <c r="L145" s="1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  <c r="Y145" s="184"/>
      <c r="Z145" s="184"/>
      <c r="AA145" s="184"/>
      <c r="AB145" s="184"/>
      <c r="AC145" s="184"/>
      <c r="AD145" s="184"/>
      <c r="AE145" s="184"/>
      <c r="AF145" s="184"/>
      <c r="AG145" s="184"/>
      <c r="AH145" s="184"/>
      <c r="AI145" s="184"/>
      <c r="AJ145" s="184"/>
      <c r="AK145" s="184"/>
      <c r="AL145" s="184"/>
      <c r="AM145" s="184"/>
      <c r="AN145" s="184"/>
      <c r="AO145" s="184"/>
      <c r="AP145" s="184"/>
      <c r="AQ145" s="184"/>
      <c r="AR145" s="184"/>
      <c r="AS145" s="184"/>
      <c r="AT145" s="184"/>
    </row>
    <row r="146" spans="1:46" x14ac:dyDescent="0.25">
      <c r="A146" s="184"/>
      <c r="B146" s="184"/>
      <c r="C146" s="184"/>
      <c r="D146" s="184"/>
      <c r="E146" s="184"/>
      <c r="F146" s="314"/>
      <c r="G146" s="31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184"/>
      <c r="AF146" s="184"/>
      <c r="AG146" s="184"/>
      <c r="AH146" s="184"/>
      <c r="AI146" s="184"/>
      <c r="AJ146" s="184"/>
      <c r="AK146" s="184"/>
      <c r="AL146" s="184"/>
      <c r="AM146" s="184"/>
      <c r="AN146" s="184"/>
      <c r="AO146" s="184"/>
      <c r="AP146" s="184"/>
      <c r="AQ146" s="184"/>
      <c r="AR146" s="184"/>
      <c r="AS146" s="184"/>
      <c r="AT146" s="184"/>
    </row>
    <row r="147" spans="1:46" x14ac:dyDescent="0.25">
      <c r="A147" s="184"/>
      <c r="B147" s="184"/>
      <c r="C147" s="184"/>
      <c r="D147" s="184"/>
      <c r="E147" s="184"/>
      <c r="F147" s="314"/>
      <c r="G147" s="314"/>
      <c r="H147" s="184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184"/>
      <c r="AB147" s="184"/>
      <c r="AC147" s="184"/>
      <c r="AD147" s="184"/>
      <c r="AE147" s="184"/>
      <c r="AF147" s="184"/>
      <c r="AG147" s="184"/>
      <c r="AH147" s="184"/>
      <c r="AI147" s="184"/>
      <c r="AJ147" s="184"/>
      <c r="AK147" s="184"/>
      <c r="AL147" s="184"/>
      <c r="AM147" s="184"/>
      <c r="AN147" s="184"/>
      <c r="AO147" s="184"/>
      <c r="AP147" s="184"/>
      <c r="AQ147" s="184"/>
      <c r="AR147" s="184"/>
      <c r="AS147" s="184"/>
      <c r="AT147" s="184"/>
    </row>
    <row r="148" spans="1:46" x14ac:dyDescent="0.25">
      <c r="A148" s="184"/>
      <c r="B148" s="184"/>
      <c r="C148" s="184"/>
      <c r="D148" s="184"/>
      <c r="E148" s="184"/>
      <c r="F148" s="314"/>
      <c r="G148" s="314"/>
      <c r="H148" s="184"/>
      <c r="I148" s="184"/>
      <c r="J148" s="184"/>
      <c r="K148" s="184"/>
      <c r="L148" s="1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84"/>
      <c r="AE148" s="184"/>
      <c r="AF148" s="184"/>
      <c r="AG148" s="184"/>
      <c r="AH148" s="184"/>
      <c r="AI148" s="184"/>
      <c r="AJ148" s="184"/>
      <c r="AK148" s="184"/>
      <c r="AL148" s="184"/>
      <c r="AM148" s="184"/>
      <c r="AN148" s="184"/>
      <c r="AO148" s="184"/>
      <c r="AP148" s="184"/>
      <c r="AQ148" s="184"/>
      <c r="AR148" s="184"/>
      <c r="AS148" s="184"/>
      <c r="AT148" s="184"/>
    </row>
    <row r="149" spans="1:46" x14ac:dyDescent="0.25">
      <c r="A149" s="184"/>
      <c r="B149" s="184"/>
      <c r="C149" s="184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4"/>
      <c r="AE149" s="184"/>
      <c r="AF149" s="184"/>
      <c r="AG149" s="184"/>
      <c r="AH149" s="184"/>
      <c r="AI149" s="184"/>
      <c r="AJ149" s="184"/>
      <c r="AK149" s="184"/>
      <c r="AL149" s="184"/>
      <c r="AM149" s="184"/>
      <c r="AN149" s="184"/>
      <c r="AO149" s="184"/>
      <c r="AP149" s="184"/>
      <c r="AQ149" s="184"/>
      <c r="AR149" s="184"/>
      <c r="AS149" s="184"/>
      <c r="AT149" s="184"/>
    </row>
    <row r="150" spans="1:46" x14ac:dyDescent="0.25">
      <c r="A150" s="184"/>
      <c r="B150" s="184"/>
      <c r="C150" s="184"/>
      <c r="D150" s="184"/>
      <c r="E150" s="184"/>
      <c r="F150" s="314"/>
      <c r="G150" s="31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4"/>
      <c r="AE150" s="184"/>
      <c r="AF150" s="184"/>
      <c r="AG150" s="184"/>
      <c r="AH150" s="184"/>
      <c r="AI150" s="184"/>
      <c r="AJ150" s="184"/>
      <c r="AK150" s="184"/>
      <c r="AL150" s="184"/>
      <c r="AM150" s="184"/>
      <c r="AN150" s="184"/>
      <c r="AO150" s="184"/>
      <c r="AP150" s="184"/>
      <c r="AQ150" s="184"/>
      <c r="AR150" s="184"/>
      <c r="AS150" s="184"/>
      <c r="AT150" s="184"/>
    </row>
    <row r="151" spans="1:46" x14ac:dyDescent="0.25">
      <c r="A151" s="184"/>
      <c r="B151" s="184"/>
      <c r="C151" s="184"/>
      <c r="D151" s="184"/>
      <c r="E151" s="184"/>
      <c r="F151" s="184"/>
      <c r="G151" s="184"/>
      <c r="H151" s="184"/>
      <c r="I151" s="184"/>
      <c r="J151" s="184"/>
      <c r="K151" s="184"/>
      <c r="L151" s="184"/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184"/>
      <c r="AB151" s="184"/>
      <c r="AC151" s="184"/>
      <c r="AD151" s="184"/>
      <c r="AE151" s="184"/>
      <c r="AF151" s="184"/>
      <c r="AG151" s="184"/>
      <c r="AH151" s="184"/>
      <c r="AI151" s="184"/>
      <c r="AJ151" s="184"/>
      <c r="AK151" s="184"/>
      <c r="AL151" s="184"/>
      <c r="AM151" s="184"/>
      <c r="AN151" s="184"/>
      <c r="AO151" s="184"/>
      <c r="AP151" s="184"/>
      <c r="AQ151" s="184"/>
      <c r="AR151" s="184"/>
      <c r="AS151" s="184"/>
      <c r="AT151" s="184"/>
    </row>
    <row r="152" spans="1:46" x14ac:dyDescent="0.25">
      <c r="A152" s="184"/>
      <c r="B152" s="184"/>
      <c r="C152" s="184"/>
      <c r="D152" s="184"/>
      <c r="E152" s="184"/>
      <c r="F152" s="314"/>
      <c r="G152" s="314"/>
      <c r="H152" s="184"/>
      <c r="I152" s="184"/>
      <c r="J152" s="184"/>
      <c r="K152" s="184"/>
      <c r="L152" s="184"/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  <c r="Z152" s="184"/>
      <c r="AA152" s="184"/>
      <c r="AB152" s="184"/>
      <c r="AC152" s="184"/>
      <c r="AD152" s="184"/>
      <c r="AE152" s="184"/>
      <c r="AF152" s="184"/>
      <c r="AG152" s="184"/>
      <c r="AH152" s="184"/>
      <c r="AI152" s="184"/>
      <c r="AJ152" s="184"/>
      <c r="AK152" s="184"/>
      <c r="AL152" s="184"/>
      <c r="AM152" s="184"/>
      <c r="AN152" s="184"/>
      <c r="AO152" s="184"/>
      <c r="AP152" s="184"/>
      <c r="AQ152" s="184"/>
      <c r="AR152" s="184"/>
      <c r="AS152" s="184"/>
      <c r="AT152" s="184"/>
    </row>
    <row r="153" spans="1:46" x14ac:dyDescent="0.25">
      <c r="A153" s="184"/>
      <c r="B153" s="184"/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184"/>
      <c r="AH153" s="184"/>
      <c r="AI153" s="184"/>
      <c r="AJ153" s="184"/>
      <c r="AK153" s="184"/>
      <c r="AL153" s="184"/>
      <c r="AM153" s="184"/>
      <c r="AN153" s="184"/>
      <c r="AO153" s="184"/>
      <c r="AP153" s="184"/>
      <c r="AQ153" s="184"/>
      <c r="AR153" s="184"/>
      <c r="AS153" s="184"/>
      <c r="AT153" s="184"/>
    </row>
    <row r="154" spans="1:46" x14ac:dyDescent="0.25">
      <c r="A154" s="184"/>
      <c r="B154" s="184"/>
      <c r="C154" s="184"/>
      <c r="D154" s="184"/>
      <c r="E154" s="184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84"/>
      <c r="AC154" s="184"/>
      <c r="AD154" s="184"/>
      <c r="AE154" s="184"/>
      <c r="AF154" s="184"/>
      <c r="AG154" s="184"/>
      <c r="AH154" s="184"/>
      <c r="AI154" s="184"/>
      <c r="AJ154" s="184"/>
      <c r="AK154" s="184"/>
      <c r="AL154" s="184"/>
      <c r="AM154" s="184"/>
      <c r="AN154" s="184"/>
      <c r="AO154" s="184"/>
      <c r="AP154" s="184"/>
      <c r="AQ154" s="184"/>
      <c r="AR154" s="184"/>
      <c r="AS154" s="184"/>
      <c r="AT154" s="184"/>
    </row>
    <row r="155" spans="1:46" x14ac:dyDescent="0.25">
      <c r="A155" s="184"/>
      <c r="B155" s="184"/>
      <c r="C155" s="184"/>
      <c r="D155" s="184"/>
      <c r="E155" s="184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84"/>
      <c r="AS155" s="184"/>
      <c r="AT155" s="184"/>
    </row>
    <row r="156" spans="1:46" x14ac:dyDescent="0.25">
      <c r="A156" s="184"/>
      <c r="B156" s="184"/>
      <c r="C156" s="184"/>
      <c r="D156" s="184"/>
      <c r="E156" s="184"/>
      <c r="F156" s="184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84"/>
      <c r="AS156" s="184"/>
      <c r="AT156" s="184"/>
    </row>
    <row r="157" spans="1:46" x14ac:dyDescent="0.25">
      <c r="A157" s="184"/>
      <c r="B157" s="184"/>
      <c r="C157" s="184"/>
      <c r="D157" s="184"/>
      <c r="E157" s="184"/>
      <c r="F157" s="184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4"/>
    </row>
    <row r="158" spans="1:46" x14ac:dyDescent="0.25">
      <c r="A158" s="184"/>
      <c r="B158" s="184"/>
      <c r="C158" s="184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84"/>
      <c r="AS158" s="184"/>
      <c r="AT158" s="184"/>
    </row>
  </sheetData>
  <mergeCells count="1">
    <mergeCell ref="K76:L76"/>
  </mergeCells>
  <pageMargins left="0.7" right="0.7" top="0.75" bottom="0.75" header="0.3" footer="0.3"/>
  <pageSetup paperSize="9" scale="35" orientation="portrait" r:id="rId1"/>
  <rowBreaks count="1" manualBreakCount="1">
    <brk id="107" max="21" man="1"/>
  </rowBreaks>
  <colBreaks count="1" manualBreakCount="1">
    <brk id="22" max="157" man="1"/>
  </colBreaks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7</xdr:col>
                <xdr:colOff>342900</xdr:colOff>
                <xdr:row>54</xdr:row>
                <xdr:rowOff>9525</xdr:rowOff>
              </from>
              <to>
                <xdr:col>9</xdr:col>
                <xdr:colOff>371475</xdr:colOff>
                <xdr:row>56</xdr:row>
                <xdr:rowOff>76200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r:id="rId7">
            <anchor moveWithCells="1" sizeWithCells="1">
              <from>
                <xdr:col>3</xdr:col>
                <xdr:colOff>781050</xdr:colOff>
                <xdr:row>56</xdr:row>
                <xdr:rowOff>0</xdr:rowOff>
              </from>
              <to>
                <xdr:col>6</xdr:col>
                <xdr:colOff>342900</xdr:colOff>
                <xdr:row>57</xdr:row>
                <xdr:rowOff>123825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 sizeWithCells="1">
              <from>
                <xdr:col>4</xdr:col>
                <xdr:colOff>342900</xdr:colOff>
                <xdr:row>57</xdr:row>
                <xdr:rowOff>152400</xdr:rowOff>
              </from>
              <to>
                <xdr:col>6</xdr:col>
                <xdr:colOff>323850</xdr:colOff>
                <xdr:row>59</xdr:row>
                <xdr:rowOff>47625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 sizeWithCells="1">
              <from>
                <xdr:col>2</xdr:col>
                <xdr:colOff>0</xdr:colOff>
                <xdr:row>60</xdr:row>
                <xdr:rowOff>0</xdr:rowOff>
              </from>
              <to>
                <xdr:col>3</xdr:col>
                <xdr:colOff>590550</xdr:colOff>
                <xdr:row>62</xdr:row>
                <xdr:rowOff>28575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 sizeWithCells="1">
              <from>
                <xdr:col>2</xdr:col>
                <xdr:colOff>0</xdr:colOff>
                <xdr:row>62</xdr:row>
                <xdr:rowOff>190500</xdr:rowOff>
              </from>
              <to>
                <xdr:col>3</xdr:col>
                <xdr:colOff>600075</xdr:colOff>
                <xdr:row>64</xdr:row>
                <xdr:rowOff>190500</xdr:rowOff>
              </to>
            </anchor>
          </objectPr>
        </oleObject>
      </mc:Choice>
      <mc:Fallback>
        <oleObject progId="Equation.3" shapeId="2053" r:id="rId12"/>
      </mc:Fallback>
    </mc:AlternateContent>
    <mc:AlternateContent xmlns:mc="http://schemas.openxmlformats.org/markup-compatibility/2006">
      <mc:Choice Requires="x14">
        <oleObject progId="Equation.3" shapeId="2054" r:id="rId14">
          <objectPr defaultSize="0" autoPict="0" r:id="rId15">
            <anchor moveWithCells="1" sizeWithCells="1">
              <from>
                <xdr:col>5</xdr:col>
                <xdr:colOff>552450</xdr:colOff>
                <xdr:row>61</xdr:row>
                <xdr:rowOff>190500</xdr:rowOff>
              </from>
              <to>
                <xdr:col>6</xdr:col>
                <xdr:colOff>0</xdr:colOff>
                <xdr:row>63</xdr:row>
                <xdr:rowOff>0</xdr:rowOff>
              </to>
            </anchor>
          </objectPr>
        </oleObject>
      </mc:Choice>
      <mc:Fallback>
        <oleObject progId="Equation.3" shapeId="2054" r:id="rId14"/>
      </mc:Fallback>
    </mc:AlternateContent>
    <mc:AlternateContent xmlns:mc="http://schemas.openxmlformats.org/markup-compatibility/2006">
      <mc:Choice Requires="x14">
        <oleObject progId="Equation.3" shapeId="2055" r:id="rId16">
          <objectPr defaultSize="0" autoPict="0" r:id="rId17">
            <anchor moveWithCells="1" sizeWithCells="1">
              <from>
                <xdr:col>5</xdr:col>
                <xdr:colOff>571500</xdr:colOff>
                <xdr:row>68</xdr:row>
                <xdr:rowOff>66675</xdr:rowOff>
              </from>
              <to>
                <xdr:col>9</xdr:col>
                <xdr:colOff>419100</xdr:colOff>
                <xdr:row>71</xdr:row>
                <xdr:rowOff>0</xdr:rowOff>
              </to>
            </anchor>
          </objectPr>
        </oleObject>
      </mc:Choice>
      <mc:Fallback>
        <oleObject progId="Equation.3" shapeId="2055" r:id="rId16"/>
      </mc:Fallback>
    </mc:AlternateContent>
    <mc:AlternateContent xmlns:mc="http://schemas.openxmlformats.org/markup-compatibility/2006">
      <mc:Choice Requires="x14">
        <oleObject progId="Equation.3" shapeId="2056" r:id="rId18">
          <objectPr defaultSize="0" autoPict="0" r:id="rId19">
            <anchor moveWithCells="1" sizeWithCells="1">
              <from>
                <xdr:col>0</xdr:col>
                <xdr:colOff>266700</xdr:colOff>
                <xdr:row>70</xdr:row>
                <xdr:rowOff>0</xdr:rowOff>
              </from>
              <to>
                <xdr:col>0</xdr:col>
                <xdr:colOff>419100</xdr:colOff>
                <xdr:row>71</xdr:row>
                <xdr:rowOff>0</xdr:rowOff>
              </to>
            </anchor>
          </objectPr>
        </oleObject>
      </mc:Choice>
      <mc:Fallback>
        <oleObject progId="Equation.3" shapeId="2056" r:id="rId18"/>
      </mc:Fallback>
    </mc:AlternateContent>
    <mc:AlternateContent xmlns:mc="http://schemas.openxmlformats.org/markup-compatibility/2006">
      <mc:Choice Requires="x14">
        <oleObject progId="Equation.3" shapeId="2057" r:id="rId20">
          <objectPr defaultSize="0" autoPict="0" r:id="rId21">
            <anchor moveWithCells="1" sizeWithCells="1">
              <from>
                <xdr:col>5</xdr:col>
                <xdr:colOff>476250</xdr:colOff>
                <xdr:row>71</xdr:row>
                <xdr:rowOff>123825</xdr:rowOff>
              </from>
              <to>
                <xdr:col>9</xdr:col>
                <xdr:colOff>476250</xdr:colOff>
                <xdr:row>73</xdr:row>
                <xdr:rowOff>114300</xdr:rowOff>
              </to>
            </anchor>
          </objectPr>
        </oleObject>
      </mc:Choice>
      <mc:Fallback>
        <oleObject progId="Equation.3" shapeId="2057" r:id="rId20"/>
      </mc:Fallback>
    </mc:AlternateContent>
    <mc:AlternateContent xmlns:mc="http://schemas.openxmlformats.org/markup-compatibility/2006">
      <mc:Choice Requires="x14">
        <oleObject progId="Equation.3" shapeId="2058" r:id="rId22">
          <objectPr defaultSize="0" autoPict="0" r:id="rId23">
            <anchor moveWithCells="1" sizeWithCells="1">
              <from>
                <xdr:col>1</xdr:col>
                <xdr:colOff>819150</xdr:colOff>
                <xdr:row>45</xdr:row>
                <xdr:rowOff>180975</xdr:rowOff>
              </from>
              <to>
                <xdr:col>4</xdr:col>
                <xdr:colOff>295275</xdr:colOff>
                <xdr:row>50</xdr:row>
                <xdr:rowOff>85725</xdr:rowOff>
              </to>
            </anchor>
          </objectPr>
        </oleObject>
      </mc:Choice>
      <mc:Fallback>
        <oleObject progId="Equation.3" shapeId="2058" r:id="rId22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A7020-B4F6-4E8B-A9C3-69C9C374A41F}">
  <sheetPr codeName="Лист2">
    <tabColor rgb="FF92D050"/>
  </sheetPr>
  <dimension ref="A1:E16"/>
  <sheetViews>
    <sheetView workbookViewId="0">
      <selection activeCell="C16" sqref="C16"/>
    </sheetView>
  </sheetViews>
  <sheetFormatPr defaultRowHeight="15" x14ac:dyDescent="0.25"/>
  <cols>
    <col min="3" max="3" width="15.28515625" bestFit="1" customWidth="1"/>
    <col min="4" max="4" width="12.85546875" bestFit="1" customWidth="1"/>
  </cols>
  <sheetData>
    <row r="1" spans="1:5" x14ac:dyDescent="0.25">
      <c r="A1" s="19" t="s">
        <v>56</v>
      </c>
      <c r="B1" s="19" t="s">
        <v>57</v>
      </c>
      <c r="C1" s="19" t="s">
        <v>58</v>
      </c>
      <c r="D1" s="19" t="s">
        <v>59</v>
      </c>
      <c r="E1" s="26" t="s">
        <v>76</v>
      </c>
    </row>
    <row r="2" spans="1:5" x14ac:dyDescent="0.25">
      <c r="A2" s="20" t="s">
        <v>55</v>
      </c>
      <c r="B2" s="31">
        <v>1</v>
      </c>
      <c r="C2" s="17"/>
      <c r="D2" s="18">
        <f>C2*1.12</f>
        <v>0</v>
      </c>
    </row>
    <row r="3" spans="1:5" x14ac:dyDescent="0.25">
      <c r="A3" s="52" t="s">
        <v>75</v>
      </c>
      <c r="B3" s="31">
        <v>2</v>
      </c>
      <c r="C3" s="17">
        <v>195535.71</v>
      </c>
      <c r="D3" s="18">
        <f t="shared" ref="D3:D13" si="0">C3*1.12</f>
        <v>218999.9952</v>
      </c>
    </row>
    <row r="4" spans="1:5" x14ac:dyDescent="0.25">
      <c r="A4" s="20" t="s">
        <v>64</v>
      </c>
      <c r="B4" s="54">
        <v>3</v>
      </c>
      <c r="C4" s="17">
        <v>0</v>
      </c>
      <c r="D4" s="18">
        <f t="shared" si="0"/>
        <v>0</v>
      </c>
    </row>
    <row r="5" spans="1:5" x14ac:dyDescent="0.25">
      <c r="A5" s="52" t="s">
        <v>65</v>
      </c>
      <c r="B5" s="54">
        <v>4</v>
      </c>
      <c r="C5" s="17">
        <v>0</v>
      </c>
      <c r="D5" s="17">
        <f t="shared" si="0"/>
        <v>0</v>
      </c>
    </row>
    <row r="6" spans="1:5" x14ac:dyDescent="0.25">
      <c r="A6" s="20" t="s">
        <v>66</v>
      </c>
      <c r="B6" s="31">
        <v>5</v>
      </c>
      <c r="C6" s="17">
        <v>0</v>
      </c>
      <c r="D6" s="17">
        <f t="shared" si="0"/>
        <v>0</v>
      </c>
    </row>
    <row r="7" spans="1:5" x14ac:dyDescent="0.25">
      <c r="A7" s="52" t="s">
        <v>67</v>
      </c>
      <c r="B7" s="31">
        <v>6</v>
      </c>
      <c r="C7" s="17"/>
      <c r="D7" s="17">
        <f t="shared" si="0"/>
        <v>0</v>
      </c>
    </row>
    <row r="8" spans="1:5" x14ac:dyDescent="0.25">
      <c r="A8" s="20" t="s">
        <v>68</v>
      </c>
      <c r="B8" s="54">
        <v>7</v>
      </c>
      <c r="C8" s="17"/>
      <c r="D8" s="17">
        <f t="shared" si="0"/>
        <v>0</v>
      </c>
    </row>
    <row r="9" spans="1:5" x14ac:dyDescent="0.25">
      <c r="A9" s="52" t="s">
        <v>69</v>
      </c>
      <c r="B9" s="54">
        <v>8</v>
      </c>
      <c r="C9" s="17"/>
      <c r="D9" s="17">
        <f t="shared" si="0"/>
        <v>0</v>
      </c>
    </row>
    <row r="10" spans="1:5" x14ac:dyDescent="0.25">
      <c r="A10" s="20" t="s">
        <v>70</v>
      </c>
      <c r="B10" s="31">
        <v>9</v>
      </c>
      <c r="C10" s="17"/>
      <c r="D10" s="17">
        <f t="shared" si="0"/>
        <v>0</v>
      </c>
    </row>
    <row r="11" spans="1:5" x14ac:dyDescent="0.25">
      <c r="A11" s="52" t="s">
        <v>71</v>
      </c>
      <c r="B11" s="31">
        <v>10</v>
      </c>
      <c r="C11" s="17"/>
      <c r="D11" s="17">
        <f t="shared" si="0"/>
        <v>0</v>
      </c>
    </row>
    <row r="12" spans="1:5" x14ac:dyDescent="0.25">
      <c r="A12" s="20" t="s">
        <v>72</v>
      </c>
      <c r="B12" s="54">
        <v>11</v>
      </c>
      <c r="C12" s="17"/>
      <c r="D12" s="17">
        <f t="shared" si="0"/>
        <v>0</v>
      </c>
    </row>
    <row r="13" spans="1:5" x14ac:dyDescent="0.25">
      <c r="A13" s="52" t="s">
        <v>73</v>
      </c>
      <c r="B13" s="54">
        <v>12</v>
      </c>
      <c r="C13" s="17"/>
      <c r="D13" s="17">
        <f t="shared" si="0"/>
        <v>0</v>
      </c>
    </row>
    <row r="14" spans="1:5" x14ac:dyDescent="0.25">
      <c r="A14" s="368" t="s">
        <v>79</v>
      </c>
      <c r="B14" s="368"/>
      <c r="C14" s="46">
        <f>SUM(C2:C13)</f>
        <v>195535.71</v>
      </c>
      <c r="D14" s="46">
        <f>SUM(D2:D13)</f>
        <v>218999.9952</v>
      </c>
    </row>
    <row r="16" spans="1:5" x14ac:dyDescent="0.25">
      <c r="C16" s="29"/>
    </row>
  </sheetData>
  <mergeCells count="1">
    <mergeCell ref="A14:B14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08652-6767-446A-9444-9A0A52D5D884}">
  <sheetPr codeName="Лист7">
    <tabColor rgb="FF92D050"/>
  </sheetPr>
  <dimension ref="A1:E14"/>
  <sheetViews>
    <sheetView workbookViewId="0">
      <selection activeCell="C14" sqref="C14"/>
    </sheetView>
  </sheetViews>
  <sheetFormatPr defaultRowHeight="15" x14ac:dyDescent="0.25"/>
  <cols>
    <col min="2" max="2" width="7.28515625" bestFit="1" customWidth="1"/>
    <col min="3" max="3" width="15.28515625" bestFit="1" customWidth="1"/>
    <col min="4" max="4" width="12.85546875" bestFit="1" customWidth="1"/>
    <col min="5" max="5" width="10.42578125" bestFit="1" customWidth="1"/>
  </cols>
  <sheetData>
    <row r="1" spans="1:5" x14ac:dyDescent="0.25">
      <c r="A1" s="19" t="s">
        <v>56</v>
      </c>
      <c r="B1" s="19" t="s">
        <v>57</v>
      </c>
      <c r="C1" s="19" t="s">
        <v>58</v>
      </c>
      <c r="D1" s="19" t="s">
        <v>59</v>
      </c>
    </row>
    <row r="2" spans="1:5" x14ac:dyDescent="0.25">
      <c r="A2" s="52" t="s">
        <v>55</v>
      </c>
      <c r="B2" s="16">
        <v>1</v>
      </c>
      <c r="C2" s="17">
        <v>45206.57</v>
      </c>
      <c r="D2" s="18">
        <f t="shared" ref="D2:D13" si="0">C2*1.12</f>
        <v>50631.358400000005</v>
      </c>
      <c r="E2" s="29"/>
    </row>
    <row r="3" spans="1:5" x14ac:dyDescent="0.25">
      <c r="A3" s="52" t="s">
        <v>75</v>
      </c>
      <c r="B3" s="16">
        <v>2</v>
      </c>
      <c r="C3" s="17">
        <v>70035.039999999994</v>
      </c>
      <c r="D3" s="18">
        <f t="shared" si="0"/>
        <v>78439.2448</v>
      </c>
    </row>
    <row r="4" spans="1:5" x14ac:dyDescent="0.25">
      <c r="A4" s="52" t="s">
        <v>64</v>
      </c>
      <c r="B4" s="21">
        <v>3</v>
      </c>
      <c r="C4" s="17">
        <v>52090.05</v>
      </c>
      <c r="D4" s="18">
        <f t="shared" si="0"/>
        <v>58340.856000000007</v>
      </c>
    </row>
    <row r="5" spans="1:5" x14ac:dyDescent="0.25">
      <c r="A5" s="52" t="s">
        <v>65</v>
      </c>
      <c r="B5" s="21">
        <v>4</v>
      </c>
      <c r="C5" s="17">
        <v>39743.089999999997</v>
      </c>
      <c r="D5" s="18">
        <f t="shared" si="0"/>
        <v>44512.260800000004</v>
      </c>
    </row>
    <row r="6" spans="1:5" x14ac:dyDescent="0.25">
      <c r="A6" s="52" t="s">
        <v>66</v>
      </c>
      <c r="B6" s="16">
        <v>5</v>
      </c>
      <c r="C6" s="17">
        <v>73930.61</v>
      </c>
      <c r="D6" s="18">
        <f t="shared" si="0"/>
        <v>82802.283200000005</v>
      </c>
    </row>
    <row r="7" spans="1:5" x14ac:dyDescent="0.25">
      <c r="A7" s="52" t="s">
        <v>67</v>
      </c>
      <c r="B7" s="16">
        <v>6</v>
      </c>
      <c r="C7" s="17">
        <v>61354.18</v>
      </c>
      <c r="D7" s="17">
        <f t="shared" si="0"/>
        <v>68716.681600000011</v>
      </c>
    </row>
    <row r="8" spans="1:5" x14ac:dyDescent="0.25">
      <c r="A8" s="52" t="s">
        <v>68</v>
      </c>
      <c r="B8" s="21">
        <v>7</v>
      </c>
      <c r="C8" s="17">
        <v>71901.41</v>
      </c>
      <c r="D8" s="17">
        <f t="shared" si="0"/>
        <v>80529.579200000007</v>
      </c>
    </row>
    <row r="9" spans="1:5" x14ac:dyDescent="0.25">
      <c r="A9" s="52" t="s">
        <v>69</v>
      </c>
      <c r="B9" s="21">
        <v>8</v>
      </c>
      <c r="C9" s="17">
        <v>50014.64</v>
      </c>
      <c r="D9" s="17">
        <f t="shared" si="0"/>
        <v>56016.396800000002</v>
      </c>
    </row>
    <row r="10" spans="1:5" x14ac:dyDescent="0.25">
      <c r="A10" s="52" t="s">
        <v>70</v>
      </c>
      <c r="B10" s="16">
        <v>9</v>
      </c>
      <c r="C10" s="17">
        <v>65000</v>
      </c>
      <c r="D10" s="17">
        <f t="shared" si="0"/>
        <v>72800</v>
      </c>
    </row>
    <row r="11" spans="1:5" x14ac:dyDescent="0.25">
      <c r="A11" s="52" t="s">
        <v>71</v>
      </c>
      <c r="B11" s="16">
        <v>10</v>
      </c>
      <c r="C11" s="17">
        <v>71988.62</v>
      </c>
      <c r="D11" s="17">
        <f t="shared" si="0"/>
        <v>80627.254400000005</v>
      </c>
    </row>
    <row r="12" spans="1:5" x14ac:dyDescent="0.25">
      <c r="A12" s="52" t="s">
        <v>72</v>
      </c>
      <c r="B12" s="21">
        <v>11</v>
      </c>
      <c r="C12" s="17">
        <v>66847.09</v>
      </c>
      <c r="D12" s="17">
        <f t="shared" si="0"/>
        <v>74868.7408</v>
      </c>
    </row>
    <row r="13" spans="1:5" x14ac:dyDescent="0.25">
      <c r="A13" s="52" t="s">
        <v>73</v>
      </c>
      <c r="B13" s="21">
        <v>12</v>
      </c>
      <c r="C13" s="17">
        <v>67618.289999999994</v>
      </c>
      <c r="D13" s="17">
        <f t="shared" si="0"/>
        <v>75732.484800000006</v>
      </c>
    </row>
    <row r="14" spans="1:5" x14ac:dyDescent="0.25">
      <c r="A14" s="369" t="s">
        <v>79</v>
      </c>
      <c r="B14" s="369"/>
      <c r="C14" s="78">
        <f>SUM(C2:C13)</f>
        <v>735729.59</v>
      </c>
      <c r="D14" s="78">
        <f>SUM(D2:D13)</f>
        <v>824017.14080000005</v>
      </c>
    </row>
  </sheetData>
  <mergeCells count="1">
    <mergeCell ref="A14:B14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574A-1A82-47AE-A21B-5EE598F3D39E}">
  <sheetPr codeName="Лист8">
    <tabColor rgb="FF92D050"/>
  </sheetPr>
  <dimension ref="A1:D32"/>
  <sheetViews>
    <sheetView topLeftCell="A19" workbookViewId="0">
      <selection activeCell="C32" sqref="C32"/>
    </sheetView>
  </sheetViews>
  <sheetFormatPr defaultRowHeight="15" x14ac:dyDescent="0.25"/>
  <cols>
    <col min="1" max="1" width="9.140625" style="25"/>
    <col min="3" max="3" width="15.28515625" bestFit="1" customWidth="1"/>
    <col min="4" max="4" width="12.85546875" bestFit="1" customWidth="1"/>
  </cols>
  <sheetData>
    <row r="1" spans="1:4" ht="15.75" thickBot="1" x14ac:dyDescent="0.3">
      <c r="A1" s="32" t="s">
        <v>56</v>
      </c>
      <c r="B1" s="32" t="s">
        <v>57</v>
      </c>
      <c r="C1" s="32" t="s">
        <v>58</v>
      </c>
      <c r="D1" s="32" t="s">
        <v>59</v>
      </c>
    </row>
    <row r="2" spans="1:4" x14ac:dyDescent="0.25">
      <c r="A2" s="370" t="s">
        <v>55</v>
      </c>
      <c r="B2" s="33">
        <v>1</v>
      </c>
      <c r="C2" s="34">
        <v>4285.71</v>
      </c>
      <c r="D2" s="35">
        <f>C2*1.12</f>
        <v>4799.9952000000003</v>
      </c>
    </row>
    <row r="3" spans="1:4" x14ac:dyDescent="0.25">
      <c r="A3" s="371"/>
      <c r="B3" s="16">
        <v>2</v>
      </c>
      <c r="C3" s="17">
        <v>4285.71</v>
      </c>
      <c r="D3" s="36">
        <f t="shared" ref="D3:D31" si="0">C3*1.12</f>
        <v>4799.9952000000003</v>
      </c>
    </row>
    <row r="4" spans="1:4" x14ac:dyDescent="0.25">
      <c r="A4" s="371"/>
      <c r="B4" s="21">
        <v>3</v>
      </c>
      <c r="C4" s="17">
        <v>714.29</v>
      </c>
      <c r="D4" s="36">
        <f t="shared" si="0"/>
        <v>800.00480000000005</v>
      </c>
    </row>
    <row r="5" spans="1:4" x14ac:dyDescent="0.25">
      <c r="A5" s="371"/>
      <c r="B5" s="21">
        <v>4</v>
      </c>
      <c r="C5" s="17">
        <v>12142.86</v>
      </c>
      <c r="D5" s="37">
        <f t="shared" si="0"/>
        <v>13600.003200000003</v>
      </c>
    </row>
    <row r="6" spans="1:4" x14ac:dyDescent="0.25">
      <c r="A6" s="371"/>
      <c r="B6" s="16">
        <v>5</v>
      </c>
      <c r="C6" s="17">
        <v>4285.71</v>
      </c>
      <c r="D6" s="37">
        <f t="shared" si="0"/>
        <v>4799.9952000000003</v>
      </c>
    </row>
    <row r="7" spans="1:4" ht="15.75" thickBot="1" x14ac:dyDescent="0.3">
      <c r="A7" s="372"/>
      <c r="B7" s="38">
        <v>6</v>
      </c>
      <c r="C7" s="39">
        <v>4285.71</v>
      </c>
      <c r="D7" s="40">
        <f t="shared" si="0"/>
        <v>4799.9952000000003</v>
      </c>
    </row>
    <row r="8" spans="1:4" x14ac:dyDescent="0.25">
      <c r="A8" s="370" t="s">
        <v>63</v>
      </c>
      <c r="B8" s="53">
        <v>7</v>
      </c>
      <c r="C8" s="34">
        <v>15714.29</v>
      </c>
      <c r="D8" s="47">
        <f t="shared" si="0"/>
        <v>17600.004800000002</v>
      </c>
    </row>
    <row r="9" spans="1:4" ht="15.75" thickBot="1" x14ac:dyDescent="0.3">
      <c r="A9" s="372"/>
      <c r="B9" s="42">
        <v>8</v>
      </c>
      <c r="C9" s="39">
        <v>5000</v>
      </c>
      <c r="D9" s="40">
        <f t="shared" si="0"/>
        <v>5600.0000000000009</v>
      </c>
    </row>
    <row r="10" spans="1:4" x14ac:dyDescent="0.25">
      <c r="A10" s="370" t="s">
        <v>64</v>
      </c>
      <c r="B10" s="33">
        <v>9</v>
      </c>
      <c r="C10" s="34">
        <v>6428.57</v>
      </c>
      <c r="D10" s="47">
        <f t="shared" si="0"/>
        <v>7199.9984000000004</v>
      </c>
    </row>
    <row r="11" spans="1:4" x14ac:dyDescent="0.25">
      <c r="A11" s="371"/>
      <c r="B11" s="16">
        <v>10</v>
      </c>
      <c r="C11" s="17">
        <v>5000</v>
      </c>
      <c r="D11" s="37">
        <f t="shared" si="0"/>
        <v>5600.0000000000009</v>
      </c>
    </row>
    <row r="12" spans="1:4" ht="15.75" thickBot="1" x14ac:dyDescent="0.3">
      <c r="A12" s="372"/>
      <c r="B12" s="42">
        <v>11</v>
      </c>
      <c r="C12" s="39">
        <v>14285.71</v>
      </c>
      <c r="D12" s="40">
        <f t="shared" si="0"/>
        <v>15999.995200000001</v>
      </c>
    </row>
    <row r="13" spans="1:4" x14ac:dyDescent="0.25">
      <c r="A13" s="370" t="s">
        <v>65</v>
      </c>
      <c r="B13" s="53">
        <v>12</v>
      </c>
      <c r="C13" s="34">
        <v>4285.71</v>
      </c>
      <c r="D13" s="47">
        <f t="shared" si="0"/>
        <v>4799.9952000000003</v>
      </c>
    </row>
    <row r="14" spans="1:4" x14ac:dyDescent="0.25">
      <c r="A14" s="371"/>
      <c r="B14" s="16">
        <v>13</v>
      </c>
      <c r="C14" s="17">
        <v>3571.43</v>
      </c>
      <c r="D14" s="37">
        <f t="shared" si="0"/>
        <v>4000.0016000000001</v>
      </c>
    </row>
    <row r="15" spans="1:4" ht="15.75" thickBot="1" x14ac:dyDescent="0.3">
      <c r="A15" s="372"/>
      <c r="B15" s="38">
        <v>14</v>
      </c>
      <c r="C15" s="39">
        <v>10000</v>
      </c>
      <c r="D15" s="40">
        <f t="shared" si="0"/>
        <v>11200.000000000002</v>
      </c>
    </row>
    <row r="16" spans="1:4" ht="15.75" thickBot="1" x14ac:dyDescent="0.3">
      <c r="A16" s="61" t="s">
        <v>66</v>
      </c>
      <c r="B16" s="62">
        <v>15</v>
      </c>
      <c r="C16" s="63">
        <v>5000</v>
      </c>
      <c r="D16" s="64">
        <f t="shared" si="0"/>
        <v>5600.0000000000009</v>
      </c>
    </row>
    <row r="17" spans="1:4" x14ac:dyDescent="0.25">
      <c r="A17" s="370" t="s">
        <v>67</v>
      </c>
      <c r="B17" s="53">
        <v>16</v>
      </c>
      <c r="C17" s="34">
        <v>4285.71</v>
      </c>
      <c r="D17" s="47">
        <f t="shared" si="0"/>
        <v>4799.9952000000003</v>
      </c>
    </row>
    <row r="18" spans="1:4" x14ac:dyDescent="0.25">
      <c r="A18" s="371"/>
      <c r="B18" s="31">
        <v>17</v>
      </c>
      <c r="C18" s="17">
        <v>4812.5</v>
      </c>
      <c r="D18" s="37">
        <f t="shared" si="0"/>
        <v>5390.0000000000009</v>
      </c>
    </row>
    <row r="19" spans="1:4" x14ac:dyDescent="0.25">
      <c r="A19" s="371"/>
      <c r="B19" s="31">
        <v>18</v>
      </c>
      <c r="C19" s="17">
        <v>10312.5</v>
      </c>
      <c r="D19" s="37">
        <f t="shared" si="0"/>
        <v>11550.000000000002</v>
      </c>
    </row>
    <row r="20" spans="1:4" x14ac:dyDescent="0.25">
      <c r="A20" s="371"/>
      <c r="B20" s="54">
        <v>19</v>
      </c>
      <c r="C20" s="17">
        <v>2750</v>
      </c>
      <c r="D20" s="37">
        <f t="shared" si="0"/>
        <v>3080.0000000000005</v>
      </c>
    </row>
    <row r="21" spans="1:4" x14ac:dyDescent="0.25">
      <c r="A21" s="371"/>
      <c r="B21" s="31">
        <v>20</v>
      </c>
      <c r="C21" s="17">
        <v>4812.5</v>
      </c>
      <c r="D21" s="37">
        <f t="shared" si="0"/>
        <v>5390.0000000000009</v>
      </c>
    </row>
    <row r="22" spans="1:4" x14ac:dyDescent="0.25">
      <c r="A22" s="371"/>
      <c r="B22" s="31">
        <v>21</v>
      </c>
      <c r="C22" s="17">
        <v>2062.5</v>
      </c>
      <c r="D22" s="37">
        <f t="shared" si="0"/>
        <v>2310</v>
      </c>
    </row>
    <row r="23" spans="1:4" x14ac:dyDescent="0.25">
      <c r="A23" s="371"/>
      <c r="B23" s="54">
        <v>22</v>
      </c>
      <c r="C23" s="17">
        <v>4812.5</v>
      </c>
      <c r="D23" s="37">
        <f t="shared" si="0"/>
        <v>5390.0000000000009</v>
      </c>
    </row>
    <row r="24" spans="1:4" ht="15.75" thickBot="1" x14ac:dyDescent="0.3">
      <c r="A24" s="372"/>
      <c r="B24" s="38">
        <v>23</v>
      </c>
      <c r="C24" s="71">
        <v>11687.5</v>
      </c>
      <c r="D24" s="40">
        <f t="shared" si="0"/>
        <v>13090.000000000002</v>
      </c>
    </row>
    <row r="25" spans="1:4" ht="15.75" thickBot="1" x14ac:dyDescent="0.3">
      <c r="A25" s="75" t="s">
        <v>69</v>
      </c>
      <c r="B25" s="62">
        <v>24</v>
      </c>
      <c r="C25" s="76">
        <v>4125</v>
      </c>
      <c r="D25" s="64">
        <f t="shared" si="0"/>
        <v>4620</v>
      </c>
    </row>
    <row r="26" spans="1:4" x14ac:dyDescent="0.25">
      <c r="A26" s="370" t="s">
        <v>70</v>
      </c>
      <c r="B26" s="33">
        <v>25</v>
      </c>
      <c r="C26" s="69">
        <v>3437.5</v>
      </c>
      <c r="D26" s="47">
        <f t="shared" si="0"/>
        <v>3850.0000000000005</v>
      </c>
    </row>
    <row r="27" spans="1:4" x14ac:dyDescent="0.25">
      <c r="A27" s="371"/>
      <c r="B27" s="54">
        <v>26</v>
      </c>
      <c r="C27" s="66">
        <v>4812.5</v>
      </c>
      <c r="D27" s="37">
        <f t="shared" si="0"/>
        <v>5390.0000000000009</v>
      </c>
    </row>
    <row r="28" spans="1:4" ht="15.75" thickBot="1" x14ac:dyDescent="0.3">
      <c r="A28" s="372"/>
      <c r="B28" s="38">
        <v>27</v>
      </c>
      <c r="C28" s="71">
        <v>8937.5</v>
      </c>
      <c r="D28" s="40">
        <f t="shared" si="0"/>
        <v>10010.000000000002</v>
      </c>
    </row>
    <row r="29" spans="1:4" ht="15.75" thickBot="1" x14ac:dyDescent="0.3">
      <c r="A29" s="79" t="s">
        <v>71</v>
      </c>
      <c r="B29" s="55">
        <v>28</v>
      </c>
      <c r="C29" s="83">
        <v>15812.5</v>
      </c>
      <c r="D29" s="57">
        <f t="shared" si="0"/>
        <v>17710</v>
      </c>
    </row>
    <row r="30" spans="1:4" ht="15.75" thickBot="1" x14ac:dyDescent="0.3">
      <c r="A30" s="79" t="s">
        <v>72</v>
      </c>
      <c r="B30" s="67">
        <v>29</v>
      </c>
      <c r="C30" s="83">
        <v>11000</v>
      </c>
      <c r="D30" s="57">
        <f t="shared" si="0"/>
        <v>12320.000000000002</v>
      </c>
    </row>
    <row r="31" spans="1:4" ht="15.75" thickBot="1" x14ac:dyDescent="0.3">
      <c r="A31" s="75" t="s">
        <v>73</v>
      </c>
      <c r="B31" s="62">
        <v>30</v>
      </c>
      <c r="C31" s="76">
        <v>11687.5</v>
      </c>
      <c r="D31" s="64">
        <f t="shared" si="0"/>
        <v>13090.000000000002</v>
      </c>
    </row>
    <row r="32" spans="1:4" x14ac:dyDescent="0.25">
      <c r="A32" s="80" t="s">
        <v>79</v>
      </c>
      <c r="B32" s="81"/>
      <c r="C32" s="82">
        <f>SUM(C2:C31)</f>
        <v>204633.91</v>
      </c>
      <c r="D32" s="82">
        <f>SUM(D2:D31)</f>
        <v>229189.97920000003</v>
      </c>
    </row>
  </sheetData>
  <mergeCells count="6">
    <mergeCell ref="A26:A28"/>
    <mergeCell ref="A2:A7"/>
    <mergeCell ref="A8:A9"/>
    <mergeCell ref="A10:A12"/>
    <mergeCell ref="A13:A15"/>
    <mergeCell ref="A17:A24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6BE38-656F-401B-B5D2-412C054D6AE2}">
  <sheetPr codeName="Лист9">
    <tabColor rgb="FF92D050"/>
    <pageSetUpPr fitToPage="1"/>
  </sheetPr>
  <dimension ref="A1:AE65"/>
  <sheetViews>
    <sheetView view="pageBreakPreview" topLeftCell="B1" zoomScale="85" zoomScaleNormal="100" zoomScaleSheetLayoutView="85" workbookViewId="0">
      <pane ySplit="11" topLeftCell="A42" activePane="bottomLeft" state="frozen"/>
      <selection activeCell="B1" sqref="B1"/>
      <selection pane="bottomLeft" activeCell="B62" sqref="B62:X65"/>
    </sheetView>
  </sheetViews>
  <sheetFormatPr defaultColWidth="9.140625" defaultRowHeight="11.25" outlineLevelRow="2" outlineLevelCol="2" x14ac:dyDescent="0.2"/>
  <cols>
    <col min="1" max="1" width="37.42578125" style="89" hidden="1" customWidth="1"/>
    <col min="2" max="2" width="21.5703125" style="89" customWidth="1"/>
    <col min="3" max="3" width="11.5703125" style="89" customWidth="1"/>
    <col min="4" max="4" width="9.5703125" style="89" customWidth="1"/>
    <col min="5" max="5" width="10.28515625" style="89" customWidth="1"/>
    <col min="6" max="6" width="15" style="89" customWidth="1"/>
    <col min="7" max="7" width="11" style="89" hidden="1" customWidth="1" outlineLevel="2"/>
    <col min="8" max="8" width="10.140625" style="89" hidden="1" customWidth="1" outlineLevel="2"/>
    <col min="9" max="9" width="12.42578125" style="89" hidden="1" customWidth="1" outlineLevel="2"/>
    <col min="10" max="10" width="11.85546875" style="89" hidden="1" customWidth="1" outlineLevel="2"/>
    <col min="11" max="11" width="9" style="89" hidden="1" customWidth="1" outlineLevel="2"/>
    <col min="12" max="12" width="11.42578125" style="89" hidden="1" customWidth="1" outlineLevel="2"/>
    <col min="13" max="18" width="15" style="89" hidden="1" customWidth="1" outlineLevel="2"/>
    <col min="19" max="19" width="11.7109375" style="89" hidden="1" customWidth="1" outlineLevel="2"/>
    <col min="20" max="20" width="19.5703125" style="89" hidden="1" customWidth="1" outlineLevel="2"/>
    <col min="21" max="21" width="15" style="89" customWidth="1" collapsed="1"/>
    <col min="22" max="22" width="15" style="89" customWidth="1" outlineLevel="1"/>
    <col min="23" max="23" width="13.28515625" style="89" customWidth="1" outlineLevel="1"/>
    <col min="24" max="24" width="13" style="89" customWidth="1" outlineLevel="1"/>
    <col min="25" max="25" width="14.140625" style="89" customWidth="1" outlineLevel="1"/>
    <col min="26" max="26" width="13" style="89" customWidth="1" outlineLevel="1"/>
    <col min="27" max="27" width="12.42578125" style="89" customWidth="1" outlineLevel="1"/>
    <col min="28" max="28" width="12.85546875" style="89" customWidth="1"/>
    <col min="29" max="29" width="15" style="89" customWidth="1" outlineLevel="1"/>
    <col min="30" max="30" width="17" style="89" customWidth="1" outlineLevel="1"/>
    <col min="31" max="31" width="10.28515625" style="89" customWidth="1"/>
    <col min="32" max="253" width="9.140625" style="90"/>
    <col min="254" max="254" width="5" style="90" customWidth="1"/>
    <col min="255" max="255" width="11" style="90" customWidth="1"/>
    <col min="256" max="256" width="31" style="90" customWidth="1"/>
    <col min="257" max="257" width="52.42578125" style="90" customWidth="1"/>
    <col min="258" max="258" width="7.5703125" style="90" customWidth="1"/>
    <col min="259" max="287" width="15" style="90" customWidth="1"/>
    <col min="288" max="509" width="9.140625" style="90"/>
    <col min="510" max="510" width="5" style="90" customWidth="1"/>
    <col min="511" max="511" width="11" style="90" customWidth="1"/>
    <col min="512" max="512" width="31" style="90" customWidth="1"/>
    <col min="513" max="513" width="52.42578125" style="90" customWidth="1"/>
    <col min="514" max="514" width="7.5703125" style="90" customWidth="1"/>
    <col min="515" max="543" width="15" style="90" customWidth="1"/>
    <col min="544" max="765" width="9.140625" style="90"/>
    <col min="766" max="766" width="5" style="90" customWidth="1"/>
    <col min="767" max="767" width="11" style="90" customWidth="1"/>
    <col min="768" max="768" width="31" style="90" customWidth="1"/>
    <col min="769" max="769" width="52.42578125" style="90" customWidth="1"/>
    <col min="770" max="770" width="7.5703125" style="90" customWidth="1"/>
    <col min="771" max="799" width="15" style="90" customWidth="1"/>
    <col min="800" max="1021" width="9.140625" style="90"/>
    <col min="1022" max="1022" width="5" style="90" customWidth="1"/>
    <col min="1023" max="1023" width="11" style="90" customWidth="1"/>
    <col min="1024" max="1024" width="31" style="90" customWidth="1"/>
    <col min="1025" max="1025" width="52.42578125" style="90" customWidth="1"/>
    <col min="1026" max="1026" width="7.5703125" style="90" customWidth="1"/>
    <col min="1027" max="1055" width="15" style="90" customWidth="1"/>
    <col min="1056" max="1277" width="9.140625" style="90"/>
    <col min="1278" max="1278" width="5" style="90" customWidth="1"/>
    <col min="1279" max="1279" width="11" style="90" customWidth="1"/>
    <col min="1280" max="1280" width="31" style="90" customWidth="1"/>
    <col min="1281" max="1281" width="52.42578125" style="90" customWidth="1"/>
    <col min="1282" max="1282" width="7.5703125" style="90" customWidth="1"/>
    <col min="1283" max="1311" width="15" style="90" customWidth="1"/>
    <col min="1312" max="1533" width="9.140625" style="90"/>
    <col min="1534" max="1534" width="5" style="90" customWidth="1"/>
    <col min="1535" max="1535" width="11" style="90" customWidth="1"/>
    <col min="1536" max="1536" width="31" style="90" customWidth="1"/>
    <col min="1537" max="1537" width="52.42578125" style="90" customWidth="1"/>
    <col min="1538" max="1538" width="7.5703125" style="90" customWidth="1"/>
    <col min="1539" max="1567" width="15" style="90" customWidth="1"/>
    <col min="1568" max="1789" width="9.140625" style="90"/>
    <col min="1790" max="1790" width="5" style="90" customWidth="1"/>
    <col min="1791" max="1791" width="11" style="90" customWidth="1"/>
    <col min="1792" max="1792" width="31" style="90" customWidth="1"/>
    <col min="1793" max="1793" width="52.42578125" style="90" customWidth="1"/>
    <col min="1794" max="1794" width="7.5703125" style="90" customWidth="1"/>
    <col min="1795" max="1823" width="15" style="90" customWidth="1"/>
    <col min="1824" max="2045" width="9.140625" style="90"/>
    <col min="2046" max="2046" width="5" style="90" customWidth="1"/>
    <col min="2047" max="2047" width="11" style="90" customWidth="1"/>
    <col min="2048" max="2048" width="31" style="90" customWidth="1"/>
    <col min="2049" max="2049" width="52.42578125" style="90" customWidth="1"/>
    <col min="2050" max="2050" width="7.5703125" style="90" customWidth="1"/>
    <col min="2051" max="2079" width="15" style="90" customWidth="1"/>
    <col min="2080" max="2301" width="9.140625" style="90"/>
    <col min="2302" max="2302" width="5" style="90" customWidth="1"/>
    <col min="2303" max="2303" width="11" style="90" customWidth="1"/>
    <col min="2304" max="2304" width="31" style="90" customWidth="1"/>
    <col min="2305" max="2305" width="52.42578125" style="90" customWidth="1"/>
    <col min="2306" max="2306" width="7.5703125" style="90" customWidth="1"/>
    <col min="2307" max="2335" width="15" style="90" customWidth="1"/>
    <col min="2336" max="2557" width="9.140625" style="90"/>
    <col min="2558" max="2558" width="5" style="90" customWidth="1"/>
    <col min="2559" max="2559" width="11" style="90" customWidth="1"/>
    <col min="2560" max="2560" width="31" style="90" customWidth="1"/>
    <col min="2561" max="2561" width="52.42578125" style="90" customWidth="1"/>
    <col min="2562" max="2562" width="7.5703125" style="90" customWidth="1"/>
    <col min="2563" max="2591" width="15" style="90" customWidth="1"/>
    <col min="2592" max="2813" width="9.140625" style="90"/>
    <col min="2814" max="2814" width="5" style="90" customWidth="1"/>
    <col min="2815" max="2815" width="11" style="90" customWidth="1"/>
    <col min="2816" max="2816" width="31" style="90" customWidth="1"/>
    <col min="2817" max="2817" width="52.42578125" style="90" customWidth="1"/>
    <col min="2818" max="2818" width="7.5703125" style="90" customWidth="1"/>
    <col min="2819" max="2847" width="15" style="90" customWidth="1"/>
    <col min="2848" max="3069" width="9.140625" style="90"/>
    <col min="3070" max="3070" width="5" style="90" customWidth="1"/>
    <col min="3071" max="3071" width="11" style="90" customWidth="1"/>
    <col min="3072" max="3072" width="31" style="90" customWidth="1"/>
    <col min="3073" max="3073" width="52.42578125" style="90" customWidth="1"/>
    <col min="3074" max="3074" width="7.5703125" style="90" customWidth="1"/>
    <col min="3075" max="3103" width="15" style="90" customWidth="1"/>
    <col min="3104" max="3325" width="9.140625" style="90"/>
    <col min="3326" max="3326" width="5" style="90" customWidth="1"/>
    <col min="3327" max="3327" width="11" style="90" customWidth="1"/>
    <col min="3328" max="3328" width="31" style="90" customWidth="1"/>
    <col min="3329" max="3329" width="52.42578125" style="90" customWidth="1"/>
    <col min="3330" max="3330" width="7.5703125" style="90" customWidth="1"/>
    <col min="3331" max="3359" width="15" style="90" customWidth="1"/>
    <col min="3360" max="3581" width="9.140625" style="90"/>
    <col min="3582" max="3582" width="5" style="90" customWidth="1"/>
    <col min="3583" max="3583" width="11" style="90" customWidth="1"/>
    <col min="3584" max="3584" width="31" style="90" customWidth="1"/>
    <col min="3585" max="3585" width="52.42578125" style="90" customWidth="1"/>
    <col min="3586" max="3586" width="7.5703125" style="90" customWidth="1"/>
    <col min="3587" max="3615" width="15" style="90" customWidth="1"/>
    <col min="3616" max="3837" width="9.140625" style="90"/>
    <col min="3838" max="3838" width="5" style="90" customWidth="1"/>
    <col min="3839" max="3839" width="11" style="90" customWidth="1"/>
    <col min="3840" max="3840" width="31" style="90" customWidth="1"/>
    <col min="3841" max="3841" width="52.42578125" style="90" customWidth="1"/>
    <col min="3842" max="3842" width="7.5703125" style="90" customWidth="1"/>
    <col min="3843" max="3871" width="15" style="90" customWidth="1"/>
    <col min="3872" max="4093" width="9.140625" style="90"/>
    <col min="4094" max="4094" width="5" style="90" customWidth="1"/>
    <col min="4095" max="4095" width="11" style="90" customWidth="1"/>
    <col min="4096" max="4096" width="31" style="90" customWidth="1"/>
    <col min="4097" max="4097" width="52.42578125" style="90" customWidth="1"/>
    <col min="4098" max="4098" width="7.5703125" style="90" customWidth="1"/>
    <col min="4099" max="4127" width="15" style="90" customWidth="1"/>
    <col min="4128" max="4349" width="9.140625" style="90"/>
    <col min="4350" max="4350" width="5" style="90" customWidth="1"/>
    <col min="4351" max="4351" width="11" style="90" customWidth="1"/>
    <col min="4352" max="4352" width="31" style="90" customWidth="1"/>
    <col min="4353" max="4353" width="52.42578125" style="90" customWidth="1"/>
    <col min="4354" max="4354" width="7.5703125" style="90" customWidth="1"/>
    <col min="4355" max="4383" width="15" style="90" customWidth="1"/>
    <col min="4384" max="4605" width="9.140625" style="90"/>
    <col min="4606" max="4606" width="5" style="90" customWidth="1"/>
    <col min="4607" max="4607" width="11" style="90" customWidth="1"/>
    <col min="4608" max="4608" width="31" style="90" customWidth="1"/>
    <col min="4609" max="4609" width="52.42578125" style="90" customWidth="1"/>
    <col min="4610" max="4610" width="7.5703125" style="90" customWidth="1"/>
    <col min="4611" max="4639" width="15" style="90" customWidth="1"/>
    <col min="4640" max="4861" width="9.140625" style="90"/>
    <col min="4862" max="4862" width="5" style="90" customWidth="1"/>
    <col min="4863" max="4863" width="11" style="90" customWidth="1"/>
    <col min="4864" max="4864" width="31" style="90" customWidth="1"/>
    <col min="4865" max="4865" width="52.42578125" style="90" customWidth="1"/>
    <col min="4866" max="4866" width="7.5703125" style="90" customWidth="1"/>
    <col min="4867" max="4895" width="15" style="90" customWidth="1"/>
    <col min="4896" max="5117" width="9.140625" style="90"/>
    <col min="5118" max="5118" width="5" style="90" customWidth="1"/>
    <col min="5119" max="5119" width="11" style="90" customWidth="1"/>
    <col min="5120" max="5120" width="31" style="90" customWidth="1"/>
    <col min="5121" max="5121" width="52.42578125" style="90" customWidth="1"/>
    <col min="5122" max="5122" width="7.5703125" style="90" customWidth="1"/>
    <col min="5123" max="5151" width="15" style="90" customWidth="1"/>
    <col min="5152" max="5373" width="9.140625" style="90"/>
    <col min="5374" max="5374" width="5" style="90" customWidth="1"/>
    <col min="5375" max="5375" width="11" style="90" customWidth="1"/>
    <col min="5376" max="5376" width="31" style="90" customWidth="1"/>
    <col min="5377" max="5377" width="52.42578125" style="90" customWidth="1"/>
    <col min="5378" max="5378" width="7.5703125" style="90" customWidth="1"/>
    <col min="5379" max="5407" width="15" style="90" customWidth="1"/>
    <col min="5408" max="5629" width="9.140625" style="90"/>
    <col min="5630" max="5630" width="5" style="90" customWidth="1"/>
    <col min="5631" max="5631" width="11" style="90" customWidth="1"/>
    <col min="5632" max="5632" width="31" style="90" customWidth="1"/>
    <col min="5633" max="5633" width="52.42578125" style="90" customWidth="1"/>
    <col min="5634" max="5634" width="7.5703125" style="90" customWidth="1"/>
    <col min="5635" max="5663" width="15" style="90" customWidth="1"/>
    <col min="5664" max="5885" width="9.140625" style="90"/>
    <col min="5886" max="5886" width="5" style="90" customWidth="1"/>
    <col min="5887" max="5887" width="11" style="90" customWidth="1"/>
    <col min="5888" max="5888" width="31" style="90" customWidth="1"/>
    <col min="5889" max="5889" width="52.42578125" style="90" customWidth="1"/>
    <col min="5890" max="5890" width="7.5703125" style="90" customWidth="1"/>
    <col min="5891" max="5919" width="15" style="90" customWidth="1"/>
    <col min="5920" max="6141" width="9.140625" style="90"/>
    <col min="6142" max="6142" width="5" style="90" customWidth="1"/>
    <col min="6143" max="6143" width="11" style="90" customWidth="1"/>
    <col min="6144" max="6144" width="31" style="90" customWidth="1"/>
    <col min="6145" max="6145" width="52.42578125" style="90" customWidth="1"/>
    <col min="6146" max="6146" width="7.5703125" style="90" customWidth="1"/>
    <col min="6147" max="6175" width="15" style="90" customWidth="1"/>
    <col min="6176" max="6397" width="9.140625" style="90"/>
    <col min="6398" max="6398" width="5" style="90" customWidth="1"/>
    <col min="6399" max="6399" width="11" style="90" customWidth="1"/>
    <col min="6400" max="6400" width="31" style="90" customWidth="1"/>
    <col min="6401" max="6401" width="52.42578125" style="90" customWidth="1"/>
    <col min="6402" max="6402" width="7.5703125" style="90" customWidth="1"/>
    <col min="6403" max="6431" width="15" style="90" customWidth="1"/>
    <col min="6432" max="6653" width="9.140625" style="90"/>
    <col min="6654" max="6654" width="5" style="90" customWidth="1"/>
    <col min="6655" max="6655" width="11" style="90" customWidth="1"/>
    <col min="6656" max="6656" width="31" style="90" customWidth="1"/>
    <col min="6657" max="6657" width="52.42578125" style="90" customWidth="1"/>
    <col min="6658" max="6658" width="7.5703125" style="90" customWidth="1"/>
    <col min="6659" max="6687" width="15" style="90" customWidth="1"/>
    <col min="6688" max="6909" width="9.140625" style="90"/>
    <col min="6910" max="6910" width="5" style="90" customWidth="1"/>
    <col min="6911" max="6911" width="11" style="90" customWidth="1"/>
    <col min="6912" max="6912" width="31" style="90" customWidth="1"/>
    <col min="6913" max="6913" width="52.42578125" style="90" customWidth="1"/>
    <col min="6914" max="6914" width="7.5703125" style="90" customWidth="1"/>
    <col min="6915" max="6943" width="15" style="90" customWidth="1"/>
    <col min="6944" max="7165" width="9.140625" style="90"/>
    <col min="7166" max="7166" width="5" style="90" customWidth="1"/>
    <col min="7167" max="7167" width="11" style="90" customWidth="1"/>
    <col min="7168" max="7168" width="31" style="90" customWidth="1"/>
    <col min="7169" max="7169" width="52.42578125" style="90" customWidth="1"/>
    <col min="7170" max="7170" width="7.5703125" style="90" customWidth="1"/>
    <col min="7171" max="7199" width="15" style="90" customWidth="1"/>
    <col min="7200" max="7421" width="9.140625" style="90"/>
    <col min="7422" max="7422" width="5" style="90" customWidth="1"/>
    <col min="7423" max="7423" width="11" style="90" customWidth="1"/>
    <col min="7424" max="7424" width="31" style="90" customWidth="1"/>
    <col min="7425" max="7425" width="52.42578125" style="90" customWidth="1"/>
    <col min="7426" max="7426" width="7.5703125" style="90" customWidth="1"/>
    <col min="7427" max="7455" width="15" style="90" customWidth="1"/>
    <col min="7456" max="7677" width="9.140625" style="90"/>
    <col min="7678" max="7678" width="5" style="90" customWidth="1"/>
    <col min="7679" max="7679" width="11" style="90" customWidth="1"/>
    <col min="7680" max="7680" width="31" style="90" customWidth="1"/>
    <col min="7681" max="7681" width="52.42578125" style="90" customWidth="1"/>
    <col min="7682" max="7682" width="7.5703125" style="90" customWidth="1"/>
    <col min="7683" max="7711" width="15" style="90" customWidth="1"/>
    <col min="7712" max="7933" width="9.140625" style="90"/>
    <col min="7934" max="7934" width="5" style="90" customWidth="1"/>
    <col min="7935" max="7935" width="11" style="90" customWidth="1"/>
    <col min="7936" max="7936" width="31" style="90" customWidth="1"/>
    <col min="7937" max="7937" width="52.42578125" style="90" customWidth="1"/>
    <col min="7938" max="7938" width="7.5703125" style="90" customWidth="1"/>
    <col min="7939" max="7967" width="15" style="90" customWidth="1"/>
    <col min="7968" max="8189" width="9.140625" style="90"/>
    <col min="8190" max="8190" width="5" style="90" customWidth="1"/>
    <col min="8191" max="8191" width="11" style="90" customWidth="1"/>
    <col min="8192" max="8192" width="31" style="90" customWidth="1"/>
    <col min="8193" max="8193" width="52.42578125" style="90" customWidth="1"/>
    <col min="8194" max="8194" width="7.5703125" style="90" customWidth="1"/>
    <col min="8195" max="8223" width="15" style="90" customWidth="1"/>
    <col min="8224" max="8445" width="9.140625" style="90"/>
    <col min="8446" max="8446" width="5" style="90" customWidth="1"/>
    <col min="8447" max="8447" width="11" style="90" customWidth="1"/>
    <col min="8448" max="8448" width="31" style="90" customWidth="1"/>
    <col min="8449" max="8449" width="52.42578125" style="90" customWidth="1"/>
    <col min="8450" max="8450" width="7.5703125" style="90" customWidth="1"/>
    <col min="8451" max="8479" width="15" style="90" customWidth="1"/>
    <col min="8480" max="8701" width="9.140625" style="90"/>
    <col min="8702" max="8702" width="5" style="90" customWidth="1"/>
    <col min="8703" max="8703" width="11" style="90" customWidth="1"/>
    <col min="8704" max="8704" width="31" style="90" customWidth="1"/>
    <col min="8705" max="8705" width="52.42578125" style="90" customWidth="1"/>
    <col min="8706" max="8706" width="7.5703125" style="90" customWidth="1"/>
    <col min="8707" max="8735" width="15" style="90" customWidth="1"/>
    <col min="8736" max="8957" width="9.140625" style="90"/>
    <col min="8958" max="8958" width="5" style="90" customWidth="1"/>
    <col min="8959" max="8959" width="11" style="90" customWidth="1"/>
    <col min="8960" max="8960" width="31" style="90" customWidth="1"/>
    <col min="8961" max="8961" width="52.42578125" style="90" customWidth="1"/>
    <col min="8962" max="8962" width="7.5703125" style="90" customWidth="1"/>
    <col min="8963" max="8991" width="15" style="90" customWidth="1"/>
    <col min="8992" max="9213" width="9.140625" style="90"/>
    <col min="9214" max="9214" width="5" style="90" customWidth="1"/>
    <col min="9215" max="9215" width="11" style="90" customWidth="1"/>
    <col min="9216" max="9216" width="31" style="90" customWidth="1"/>
    <col min="9217" max="9217" width="52.42578125" style="90" customWidth="1"/>
    <col min="9218" max="9218" width="7.5703125" style="90" customWidth="1"/>
    <col min="9219" max="9247" width="15" style="90" customWidth="1"/>
    <col min="9248" max="9469" width="9.140625" style="90"/>
    <col min="9470" max="9470" width="5" style="90" customWidth="1"/>
    <col min="9471" max="9471" width="11" style="90" customWidth="1"/>
    <col min="9472" max="9472" width="31" style="90" customWidth="1"/>
    <col min="9473" max="9473" width="52.42578125" style="90" customWidth="1"/>
    <col min="9474" max="9474" width="7.5703125" style="90" customWidth="1"/>
    <col min="9475" max="9503" width="15" style="90" customWidth="1"/>
    <col min="9504" max="9725" width="9.140625" style="90"/>
    <col min="9726" max="9726" width="5" style="90" customWidth="1"/>
    <col min="9727" max="9727" width="11" style="90" customWidth="1"/>
    <col min="9728" max="9728" width="31" style="90" customWidth="1"/>
    <col min="9729" max="9729" width="52.42578125" style="90" customWidth="1"/>
    <col min="9730" max="9730" width="7.5703125" style="90" customWidth="1"/>
    <col min="9731" max="9759" width="15" style="90" customWidth="1"/>
    <col min="9760" max="9981" width="9.140625" style="90"/>
    <col min="9982" max="9982" width="5" style="90" customWidth="1"/>
    <col min="9983" max="9983" width="11" style="90" customWidth="1"/>
    <col min="9984" max="9984" width="31" style="90" customWidth="1"/>
    <col min="9985" max="9985" width="52.42578125" style="90" customWidth="1"/>
    <col min="9986" max="9986" width="7.5703125" style="90" customWidth="1"/>
    <col min="9987" max="10015" width="15" style="90" customWidth="1"/>
    <col min="10016" max="10237" width="9.140625" style="90"/>
    <col min="10238" max="10238" width="5" style="90" customWidth="1"/>
    <col min="10239" max="10239" width="11" style="90" customWidth="1"/>
    <col min="10240" max="10240" width="31" style="90" customWidth="1"/>
    <col min="10241" max="10241" width="52.42578125" style="90" customWidth="1"/>
    <col min="10242" max="10242" width="7.5703125" style="90" customWidth="1"/>
    <col min="10243" max="10271" width="15" style="90" customWidth="1"/>
    <col min="10272" max="10493" width="9.140625" style="90"/>
    <col min="10494" max="10494" width="5" style="90" customWidth="1"/>
    <col min="10495" max="10495" width="11" style="90" customWidth="1"/>
    <col min="10496" max="10496" width="31" style="90" customWidth="1"/>
    <col min="10497" max="10497" width="52.42578125" style="90" customWidth="1"/>
    <col min="10498" max="10498" width="7.5703125" style="90" customWidth="1"/>
    <col min="10499" max="10527" width="15" style="90" customWidth="1"/>
    <col min="10528" max="10749" width="9.140625" style="90"/>
    <col min="10750" max="10750" width="5" style="90" customWidth="1"/>
    <col min="10751" max="10751" width="11" style="90" customWidth="1"/>
    <col min="10752" max="10752" width="31" style="90" customWidth="1"/>
    <col min="10753" max="10753" width="52.42578125" style="90" customWidth="1"/>
    <col min="10754" max="10754" width="7.5703125" style="90" customWidth="1"/>
    <col min="10755" max="10783" width="15" style="90" customWidth="1"/>
    <col min="10784" max="11005" width="9.140625" style="90"/>
    <col min="11006" max="11006" width="5" style="90" customWidth="1"/>
    <col min="11007" max="11007" width="11" style="90" customWidth="1"/>
    <col min="11008" max="11008" width="31" style="90" customWidth="1"/>
    <col min="11009" max="11009" width="52.42578125" style="90" customWidth="1"/>
    <col min="11010" max="11010" width="7.5703125" style="90" customWidth="1"/>
    <col min="11011" max="11039" width="15" style="90" customWidth="1"/>
    <col min="11040" max="11261" width="9.140625" style="90"/>
    <col min="11262" max="11262" width="5" style="90" customWidth="1"/>
    <col min="11263" max="11263" width="11" style="90" customWidth="1"/>
    <col min="11264" max="11264" width="31" style="90" customWidth="1"/>
    <col min="11265" max="11265" width="52.42578125" style="90" customWidth="1"/>
    <col min="11266" max="11266" width="7.5703125" style="90" customWidth="1"/>
    <col min="11267" max="11295" width="15" style="90" customWidth="1"/>
    <col min="11296" max="11517" width="9.140625" style="90"/>
    <col min="11518" max="11518" width="5" style="90" customWidth="1"/>
    <col min="11519" max="11519" width="11" style="90" customWidth="1"/>
    <col min="11520" max="11520" width="31" style="90" customWidth="1"/>
    <col min="11521" max="11521" width="52.42578125" style="90" customWidth="1"/>
    <col min="11522" max="11522" width="7.5703125" style="90" customWidth="1"/>
    <col min="11523" max="11551" width="15" style="90" customWidth="1"/>
    <col min="11552" max="11773" width="9.140625" style="90"/>
    <col min="11774" max="11774" width="5" style="90" customWidth="1"/>
    <col min="11775" max="11775" width="11" style="90" customWidth="1"/>
    <col min="11776" max="11776" width="31" style="90" customWidth="1"/>
    <col min="11777" max="11777" width="52.42578125" style="90" customWidth="1"/>
    <col min="11778" max="11778" width="7.5703125" style="90" customWidth="1"/>
    <col min="11779" max="11807" width="15" style="90" customWidth="1"/>
    <col min="11808" max="12029" width="9.140625" style="90"/>
    <col min="12030" max="12030" width="5" style="90" customWidth="1"/>
    <col min="12031" max="12031" width="11" style="90" customWidth="1"/>
    <col min="12032" max="12032" width="31" style="90" customWidth="1"/>
    <col min="12033" max="12033" width="52.42578125" style="90" customWidth="1"/>
    <col min="12034" max="12034" width="7.5703125" style="90" customWidth="1"/>
    <col min="12035" max="12063" width="15" style="90" customWidth="1"/>
    <col min="12064" max="12285" width="9.140625" style="90"/>
    <col min="12286" max="12286" width="5" style="90" customWidth="1"/>
    <col min="12287" max="12287" width="11" style="90" customWidth="1"/>
    <col min="12288" max="12288" width="31" style="90" customWidth="1"/>
    <col min="12289" max="12289" width="52.42578125" style="90" customWidth="1"/>
    <col min="12290" max="12290" width="7.5703125" style="90" customWidth="1"/>
    <col min="12291" max="12319" width="15" style="90" customWidth="1"/>
    <col min="12320" max="12541" width="9.140625" style="90"/>
    <col min="12542" max="12542" width="5" style="90" customWidth="1"/>
    <col min="12543" max="12543" width="11" style="90" customWidth="1"/>
    <col min="12544" max="12544" width="31" style="90" customWidth="1"/>
    <col min="12545" max="12545" width="52.42578125" style="90" customWidth="1"/>
    <col min="12546" max="12546" width="7.5703125" style="90" customWidth="1"/>
    <col min="12547" max="12575" width="15" style="90" customWidth="1"/>
    <col min="12576" max="12797" width="9.140625" style="90"/>
    <col min="12798" max="12798" width="5" style="90" customWidth="1"/>
    <col min="12799" max="12799" width="11" style="90" customWidth="1"/>
    <col min="12800" max="12800" width="31" style="90" customWidth="1"/>
    <col min="12801" max="12801" width="52.42578125" style="90" customWidth="1"/>
    <col min="12802" max="12802" width="7.5703125" style="90" customWidth="1"/>
    <col min="12803" max="12831" width="15" style="90" customWidth="1"/>
    <col min="12832" max="13053" width="9.140625" style="90"/>
    <col min="13054" max="13054" width="5" style="90" customWidth="1"/>
    <col min="13055" max="13055" width="11" style="90" customWidth="1"/>
    <col min="13056" max="13056" width="31" style="90" customWidth="1"/>
    <col min="13057" max="13057" width="52.42578125" style="90" customWidth="1"/>
    <col min="13058" max="13058" width="7.5703125" style="90" customWidth="1"/>
    <col min="13059" max="13087" width="15" style="90" customWidth="1"/>
    <col min="13088" max="13309" width="9.140625" style="90"/>
    <col min="13310" max="13310" width="5" style="90" customWidth="1"/>
    <col min="13311" max="13311" width="11" style="90" customWidth="1"/>
    <col min="13312" max="13312" width="31" style="90" customWidth="1"/>
    <col min="13313" max="13313" width="52.42578125" style="90" customWidth="1"/>
    <col min="13314" max="13314" width="7.5703125" style="90" customWidth="1"/>
    <col min="13315" max="13343" width="15" style="90" customWidth="1"/>
    <col min="13344" max="13565" width="9.140625" style="90"/>
    <col min="13566" max="13566" width="5" style="90" customWidth="1"/>
    <col min="13567" max="13567" width="11" style="90" customWidth="1"/>
    <col min="13568" max="13568" width="31" style="90" customWidth="1"/>
    <col min="13569" max="13569" width="52.42578125" style="90" customWidth="1"/>
    <col min="13570" max="13570" width="7.5703125" style="90" customWidth="1"/>
    <col min="13571" max="13599" width="15" style="90" customWidth="1"/>
    <col min="13600" max="13821" width="9.140625" style="90"/>
    <col min="13822" max="13822" width="5" style="90" customWidth="1"/>
    <col min="13823" max="13823" width="11" style="90" customWidth="1"/>
    <col min="13824" max="13824" width="31" style="90" customWidth="1"/>
    <col min="13825" max="13825" width="52.42578125" style="90" customWidth="1"/>
    <col min="13826" max="13826" width="7.5703125" style="90" customWidth="1"/>
    <col min="13827" max="13855" width="15" style="90" customWidth="1"/>
    <col min="13856" max="14077" width="9.140625" style="90"/>
    <col min="14078" max="14078" width="5" style="90" customWidth="1"/>
    <col min="14079" max="14079" width="11" style="90" customWidth="1"/>
    <col min="14080" max="14080" width="31" style="90" customWidth="1"/>
    <col min="14081" max="14081" width="52.42578125" style="90" customWidth="1"/>
    <col min="14082" max="14082" width="7.5703125" style="90" customWidth="1"/>
    <col min="14083" max="14111" width="15" style="90" customWidth="1"/>
    <col min="14112" max="14333" width="9.140625" style="90"/>
    <col min="14334" max="14334" width="5" style="90" customWidth="1"/>
    <col min="14335" max="14335" width="11" style="90" customWidth="1"/>
    <col min="14336" max="14336" width="31" style="90" customWidth="1"/>
    <col min="14337" max="14337" width="52.42578125" style="90" customWidth="1"/>
    <col min="14338" max="14338" width="7.5703125" style="90" customWidth="1"/>
    <col min="14339" max="14367" width="15" style="90" customWidth="1"/>
    <col min="14368" max="14589" width="9.140625" style="90"/>
    <col min="14590" max="14590" width="5" style="90" customWidth="1"/>
    <col min="14591" max="14591" width="11" style="90" customWidth="1"/>
    <col min="14592" max="14592" width="31" style="90" customWidth="1"/>
    <col min="14593" max="14593" width="52.42578125" style="90" customWidth="1"/>
    <col min="14594" max="14594" width="7.5703125" style="90" customWidth="1"/>
    <col min="14595" max="14623" width="15" style="90" customWidth="1"/>
    <col min="14624" max="14845" width="9.140625" style="90"/>
    <col min="14846" max="14846" width="5" style="90" customWidth="1"/>
    <col min="14847" max="14847" width="11" style="90" customWidth="1"/>
    <col min="14848" max="14848" width="31" style="90" customWidth="1"/>
    <col min="14849" max="14849" width="52.42578125" style="90" customWidth="1"/>
    <col min="14850" max="14850" width="7.5703125" style="90" customWidth="1"/>
    <col min="14851" max="14879" width="15" style="90" customWidth="1"/>
    <col min="14880" max="15101" width="9.140625" style="90"/>
    <col min="15102" max="15102" width="5" style="90" customWidth="1"/>
    <col min="15103" max="15103" width="11" style="90" customWidth="1"/>
    <col min="15104" max="15104" width="31" style="90" customWidth="1"/>
    <col min="15105" max="15105" width="52.42578125" style="90" customWidth="1"/>
    <col min="15106" max="15106" width="7.5703125" style="90" customWidth="1"/>
    <col min="15107" max="15135" width="15" style="90" customWidth="1"/>
    <col min="15136" max="15357" width="9.140625" style="90"/>
    <col min="15358" max="15358" width="5" style="90" customWidth="1"/>
    <col min="15359" max="15359" width="11" style="90" customWidth="1"/>
    <col min="15360" max="15360" width="31" style="90" customWidth="1"/>
    <col min="15361" max="15361" width="52.42578125" style="90" customWidth="1"/>
    <col min="15362" max="15362" width="7.5703125" style="90" customWidth="1"/>
    <col min="15363" max="15391" width="15" style="90" customWidth="1"/>
    <col min="15392" max="15613" width="9.140625" style="90"/>
    <col min="15614" max="15614" width="5" style="90" customWidth="1"/>
    <col min="15615" max="15615" width="11" style="90" customWidth="1"/>
    <col min="15616" max="15616" width="31" style="90" customWidth="1"/>
    <col min="15617" max="15617" width="52.42578125" style="90" customWidth="1"/>
    <col min="15618" max="15618" width="7.5703125" style="90" customWidth="1"/>
    <col min="15619" max="15647" width="15" style="90" customWidth="1"/>
    <col min="15648" max="15869" width="9.140625" style="90"/>
    <col min="15870" max="15870" width="5" style="90" customWidth="1"/>
    <col min="15871" max="15871" width="11" style="90" customWidth="1"/>
    <col min="15872" max="15872" width="31" style="90" customWidth="1"/>
    <col min="15873" max="15873" width="52.42578125" style="90" customWidth="1"/>
    <col min="15874" max="15874" width="7.5703125" style="90" customWidth="1"/>
    <col min="15875" max="15903" width="15" style="90" customWidth="1"/>
    <col min="15904" max="16125" width="9.140625" style="90"/>
    <col min="16126" max="16126" width="5" style="90" customWidth="1"/>
    <col min="16127" max="16127" width="11" style="90" customWidth="1"/>
    <col min="16128" max="16128" width="31" style="90" customWidth="1"/>
    <col min="16129" max="16129" width="52.42578125" style="90" customWidth="1"/>
    <col min="16130" max="16130" width="7.5703125" style="90" customWidth="1"/>
    <col min="16131" max="16159" width="15" style="90" customWidth="1"/>
    <col min="16160" max="16384" width="9.140625" style="90"/>
  </cols>
  <sheetData>
    <row r="1" spans="1:31" s="89" customFormat="1" ht="2.1" customHeight="1" x14ac:dyDescent="0.2"/>
    <row r="2" spans="1:31" ht="18" x14ac:dyDescent="0.2">
      <c r="A2" s="88"/>
      <c r="B2" s="377" t="s">
        <v>703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</row>
    <row r="3" spans="1:31" s="89" customFormat="1" ht="2.1" customHeight="1" x14ac:dyDescent="0.2"/>
    <row r="4" spans="1:31" ht="21.75" customHeight="1" x14ac:dyDescent="0.2">
      <c r="A4" s="88"/>
      <c r="B4" s="88"/>
      <c r="C4" s="100"/>
    </row>
    <row r="5" spans="1:31" s="89" customFormat="1" ht="2.1" customHeight="1" x14ac:dyDescent="0.2"/>
    <row r="6" spans="1:31" s="89" customFormat="1" ht="12.75" x14ac:dyDescent="0.2">
      <c r="A6" s="376"/>
      <c r="B6" s="376"/>
      <c r="C6" s="376"/>
      <c r="D6" s="373" t="s">
        <v>82</v>
      </c>
      <c r="E6" s="373" t="s">
        <v>83</v>
      </c>
      <c r="F6" s="373" t="s">
        <v>84</v>
      </c>
      <c r="G6" s="373" t="s">
        <v>85</v>
      </c>
      <c r="H6" s="373" t="s">
        <v>86</v>
      </c>
      <c r="I6" s="373" t="s">
        <v>87</v>
      </c>
      <c r="J6" s="373" t="s">
        <v>88</v>
      </c>
      <c r="K6" s="373" t="s">
        <v>89</v>
      </c>
      <c r="L6" s="373" t="s">
        <v>90</v>
      </c>
      <c r="M6" s="373" t="s">
        <v>91</v>
      </c>
      <c r="N6" s="373" t="s">
        <v>92</v>
      </c>
      <c r="O6" s="373" t="s">
        <v>93</v>
      </c>
      <c r="P6" s="373" t="s">
        <v>94</v>
      </c>
      <c r="Q6" s="373" t="s">
        <v>95</v>
      </c>
      <c r="R6" s="373" t="s">
        <v>96</v>
      </c>
      <c r="S6" s="373" t="s">
        <v>97</v>
      </c>
      <c r="T6" s="373" t="s">
        <v>98</v>
      </c>
      <c r="U6" s="373" t="s">
        <v>99</v>
      </c>
      <c r="V6" s="373" t="s">
        <v>100</v>
      </c>
      <c r="W6" s="373" t="s">
        <v>101</v>
      </c>
      <c r="X6" s="373" t="s">
        <v>102</v>
      </c>
      <c r="Y6" s="373" t="s">
        <v>17</v>
      </c>
      <c r="Z6" s="373" t="s">
        <v>103</v>
      </c>
      <c r="AA6" s="373" t="s">
        <v>104</v>
      </c>
      <c r="AB6" s="373" t="s">
        <v>105</v>
      </c>
      <c r="AC6" s="373" t="s">
        <v>106</v>
      </c>
      <c r="AD6" s="373" t="s">
        <v>107</v>
      </c>
      <c r="AE6" s="373" t="s">
        <v>108</v>
      </c>
    </row>
    <row r="7" spans="1:31" s="89" customFormat="1" ht="12.75" customHeight="1" x14ac:dyDescent="0.2">
      <c r="A7" s="376"/>
      <c r="B7" s="376"/>
      <c r="C7" s="376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</row>
    <row r="8" spans="1:31" s="89" customFormat="1" ht="24.75" customHeight="1" x14ac:dyDescent="0.2">
      <c r="A8" s="91" t="s">
        <v>109</v>
      </c>
      <c r="B8" s="91" t="s">
        <v>110</v>
      </c>
      <c r="C8" s="91" t="s">
        <v>111</v>
      </c>
      <c r="D8" s="37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</row>
    <row r="9" spans="1:31" ht="12.75" customHeight="1" x14ac:dyDescent="0.2">
      <c r="A9" s="382"/>
      <c r="B9" s="382"/>
      <c r="C9" s="382"/>
      <c r="D9" s="92">
        <v>6800.46</v>
      </c>
      <c r="E9" s="92">
        <v>54403</v>
      </c>
      <c r="F9" s="92">
        <v>101506787.44</v>
      </c>
      <c r="G9" s="92">
        <v>128250</v>
      </c>
      <c r="H9" s="92">
        <v>406864.22</v>
      </c>
      <c r="I9" s="92">
        <v>1765799.05</v>
      </c>
      <c r="J9" s="92">
        <v>1444479.44</v>
      </c>
      <c r="K9" s="92">
        <v>15000</v>
      </c>
      <c r="L9" s="92">
        <v>378750</v>
      </c>
      <c r="M9" s="92">
        <v>2187418.5</v>
      </c>
      <c r="N9" s="92">
        <v>78011785.709999993</v>
      </c>
      <c r="O9" s="92">
        <v>2887412</v>
      </c>
      <c r="P9" s="92">
        <v>237576.24</v>
      </c>
      <c r="Q9" s="92">
        <v>4141493.28</v>
      </c>
      <c r="R9" s="92">
        <v>220159.5</v>
      </c>
      <c r="S9" s="92">
        <v>9465705</v>
      </c>
      <c r="T9" s="92">
        <v>216094.5</v>
      </c>
      <c r="U9" s="92">
        <v>18941917.52</v>
      </c>
      <c r="V9" s="92">
        <v>7599958.9100000001</v>
      </c>
      <c r="W9" s="92">
        <v>342060</v>
      </c>
      <c r="X9" s="92">
        <v>9965303.7300000004</v>
      </c>
      <c r="Y9" s="92">
        <v>6259040.6399999997</v>
      </c>
      <c r="Z9" s="92">
        <v>2399290</v>
      </c>
      <c r="AA9" s="92">
        <v>1238287</v>
      </c>
      <c r="AB9" s="92">
        <v>25018077.010000002</v>
      </c>
      <c r="AC9" s="92">
        <v>50273.279999999999</v>
      </c>
      <c r="AD9" s="92">
        <v>15002500</v>
      </c>
      <c r="AE9" s="92">
        <v>110369.35</v>
      </c>
    </row>
    <row r="10" spans="1:31" ht="11.25" customHeight="1" outlineLevel="1" x14ac:dyDescent="0.2">
      <c r="A10" s="381"/>
      <c r="B10" s="381"/>
      <c r="C10" s="381"/>
      <c r="D10" s="93">
        <v>2548</v>
      </c>
      <c r="E10" s="93">
        <f>SUM(E11:E24)</f>
        <v>20384</v>
      </c>
      <c r="F10" s="93">
        <f>SUM(F11:F24)</f>
        <v>61451028.310000002</v>
      </c>
      <c r="G10" s="93">
        <v>128250</v>
      </c>
      <c r="H10" s="93">
        <v>223259.28</v>
      </c>
      <c r="I10" s="93">
        <v>858365.04</v>
      </c>
      <c r="J10" s="93">
        <v>443593.99</v>
      </c>
      <c r="K10" s="93">
        <v>7592.59</v>
      </c>
      <c r="L10" s="93">
        <v>378750</v>
      </c>
      <c r="M10" s="94"/>
      <c r="N10" s="93">
        <v>49277646.549999997</v>
      </c>
      <c r="O10" s="94"/>
      <c r="P10" s="93">
        <v>151500</v>
      </c>
      <c r="Q10" s="93">
        <v>3191302.86</v>
      </c>
      <c r="R10" s="94"/>
      <c r="S10" s="93">
        <v>6790768</v>
      </c>
      <c r="T10" s="94"/>
      <c r="U10" s="93">
        <v>12134884.65</v>
      </c>
      <c r="V10" s="93">
        <f t="shared" ref="V10:AD10" si="0">SUM(V11:V24)</f>
        <v>4953222.0100000007</v>
      </c>
      <c r="W10" s="93">
        <f t="shared" si="0"/>
        <v>187340</v>
      </c>
      <c r="X10" s="93">
        <f t="shared" si="0"/>
        <v>5959727.7599999988</v>
      </c>
      <c r="Y10" s="93">
        <f t="shared" si="0"/>
        <v>4028044.4999999995</v>
      </c>
      <c r="Z10" s="93">
        <f t="shared" si="0"/>
        <v>1207168</v>
      </c>
      <c r="AA10" s="93">
        <f t="shared" si="0"/>
        <v>647060</v>
      </c>
      <c r="AB10" s="93">
        <f t="shared" si="0"/>
        <v>11535001.040000001</v>
      </c>
      <c r="AC10" s="93">
        <f t="shared" si="0"/>
        <v>50273.279999999999</v>
      </c>
      <c r="AD10" s="93">
        <f t="shared" si="0"/>
        <v>5525000</v>
      </c>
      <c r="AE10" s="93">
        <v>5054.5</v>
      </c>
    </row>
    <row r="11" spans="1:31" ht="11.25" customHeight="1" outlineLevel="2" x14ac:dyDescent="0.2">
      <c r="A11" s="99" t="s">
        <v>113</v>
      </c>
      <c r="B11" s="106" t="s">
        <v>114</v>
      </c>
      <c r="C11" s="107">
        <v>305150</v>
      </c>
      <c r="D11" s="108">
        <v>246</v>
      </c>
      <c r="E11" s="109">
        <v>1968</v>
      </c>
      <c r="F11" s="109">
        <v>4016938.68</v>
      </c>
      <c r="G11" s="96"/>
      <c r="H11" s="95">
        <v>53728.39</v>
      </c>
      <c r="I11" s="96"/>
      <c r="J11" s="95">
        <v>297707.2</v>
      </c>
      <c r="K11" s="95">
        <v>3703.7</v>
      </c>
      <c r="L11" s="96"/>
      <c r="M11" s="96"/>
      <c r="N11" s="95">
        <v>3661799.39</v>
      </c>
      <c r="O11" s="96"/>
      <c r="P11" s="96"/>
      <c r="Q11" s="96"/>
      <c r="R11" s="96"/>
      <c r="S11" s="96"/>
      <c r="T11" s="96"/>
      <c r="U11" s="95">
        <f t="shared" ref="U11:U18" si="1">V11+W11+X11</f>
        <v>758738.35</v>
      </c>
      <c r="V11" s="95">
        <v>310524.48</v>
      </c>
      <c r="W11" s="95">
        <v>46520</v>
      </c>
      <c r="X11" s="95">
        <v>401693.87</v>
      </c>
      <c r="Y11" s="109">
        <v>226385.3</v>
      </c>
      <c r="Z11" s="95">
        <v>117063</v>
      </c>
      <c r="AA11" s="109">
        <v>57334</v>
      </c>
      <c r="AB11" s="95">
        <v>911693.87</v>
      </c>
      <c r="AC11" s="96"/>
      <c r="AD11" s="95">
        <v>510000</v>
      </c>
      <c r="AE11" s="96"/>
    </row>
    <row r="12" spans="1:31" ht="11.25" customHeight="1" outlineLevel="2" x14ac:dyDescent="0.2">
      <c r="A12" s="99" t="s">
        <v>115</v>
      </c>
      <c r="B12" s="102" t="s">
        <v>116</v>
      </c>
      <c r="C12" s="103">
        <v>305150</v>
      </c>
      <c r="D12" s="104">
        <v>237</v>
      </c>
      <c r="E12" s="105">
        <v>1896</v>
      </c>
      <c r="F12" s="105">
        <v>4306131.9000000004</v>
      </c>
      <c r="G12" s="96"/>
      <c r="H12" s="96"/>
      <c r="I12" s="96"/>
      <c r="J12" s="96"/>
      <c r="K12" s="96"/>
      <c r="L12" s="95">
        <v>126250</v>
      </c>
      <c r="M12" s="96"/>
      <c r="N12" s="95">
        <v>3524482.51</v>
      </c>
      <c r="O12" s="96"/>
      <c r="P12" s="96"/>
      <c r="Q12" s="95">
        <v>45099.39</v>
      </c>
      <c r="R12" s="96"/>
      <c r="S12" s="95">
        <v>610300</v>
      </c>
      <c r="T12" s="96"/>
      <c r="U12" s="95">
        <f t="shared" si="1"/>
        <v>743177.56</v>
      </c>
      <c r="V12" s="95">
        <v>325189.37</v>
      </c>
      <c r="W12" s="96"/>
      <c r="X12" s="95">
        <v>417988.19</v>
      </c>
      <c r="Y12" s="105">
        <v>244138.95</v>
      </c>
      <c r="Z12" s="95">
        <v>113241</v>
      </c>
      <c r="AA12" s="105">
        <v>55339</v>
      </c>
      <c r="AB12" s="95">
        <v>927988.19</v>
      </c>
      <c r="AC12" s="96"/>
      <c r="AD12" s="95">
        <v>510000</v>
      </c>
      <c r="AE12" s="96"/>
    </row>
    <row r="13" spans="1:31" ht="11.25" customHeight="1" outlineLevel="2" x14ac:dyDescent="0.2">
      <c r="A13" s="99" t="s">
        <v>117</v>
      </c>
      <c r="B13" s="102" t="s">
        <v>118</v>
      </c>
      <c r="C13" s="103">
        <v>147333</v>
      </c>
      <c r="D13" s="104">
        <v>51</v>
      </c>
      <c r="E13" s="104">
        <v>408</v>
      </c>
      <c r="F13" s="105">
        <v>585519.53</v>
      </c>
      <c r="G13" s="96"/>
      <c r="H13" s="96"/>
      <c r="I13" s="96"/>
      <c r="J13" s="96"/>
      <c r="K13" s="96"/>
      <c r="L13" s="96"/>
      <c r="M13" s="96"/>
      <c r="N13" s="95">
        <v>364519.53</v>
      </c>
      <c r="O13" s="96"/>
      <c r="P13" s="96"/>
      <c r="Q13" s="96"/>
      <c r="R13" s="96"/>
      <c r="S13" s="95">
        <v>221000</v>
      </c>
      <c r="T13" s="96"/>
      <c r="U13" s="95">
        <f t="shared" si="1"/>
        <v>98498.709999999992</v>
      </c>
      <c r="V13" s="95">
        <v>39946.76</v>
      </c>
      <c r="W13" s="96"/>
      <c r="X13" s="95">
        <v>58551.95</v>
      </c>
      <c r="Y13" s="105">
        <v>32807.919999999998</v>
      </c>
      <c r="Z13" s="95">
        <v>17254</v>
      </c>
      <c r="AA13" s="105">
        <v>8783</v>
      </c>
      <c r="AB13" s="95">
        <v>186051.95</v>
      </c>
      <c r="AC13" s="96"/>
      <c r="AD13" s="95">
        <v>127500</v>
      </c>
      <c r="AE13" s="96"/>
    </row>
    <row r="14" spans="1:31" ht="11.25" customHeight="1" outlineLevel="2" x14ac:dyDescent="0.2">
      <c r="A14" s="99" t="s">
        <v>119</v>
      </c>
      <c r="B14" s="102" t="s">
        <v>120</v>
      </c>
      <c r="C14" s="103">
        <v>222222</v>
      </c>
      <c r="D14" s="104">
        <v>98</v>
      </c>
      <c r="E14" s="104">
        <v>784</v>
      </c>
      <c r="F14" s="105">
        <v>1535983.44</v>
      </c>
      <c r="G14" s="96"/>
      <c r="H14" s="95">
        <v>8345.68</v>
      </c>
      <c r="I14" s="96"/>
      <c r="J14" s="96"/>
      <c r="K14" s="96"/>
      <c r="L14" s="95">
        <v>126250</v>
      </c>
      <c r="M14" s="96"/>
      <c r="N14" s="95">
        <v>952380.08</v>
      </c>
      <c r="O14" s="96"/>
      <c r="P14" s="96"/>
      <c r="Q14" s="95">
        <v>115674.68</v>
      </c>
      <c r="R14" s="96"/>
      <c r="S14" s="95">
        <v>333333</v>
      </c>
      <c r="T14" s="96"/>
      <c r="U14" s="95">
        <f t="shared" si="1"/>
        <v>257609.36</v>
      </c>
      <c r="V14" s="95">
        <v>109876.01</v>
      </c>
      <c r="W14" s="95">
        <v>6760</v>
      </c>
      <c r="X14" s="95">
        <v>140973.35</v>
      </c>
      <c r="Y14" s="105">
        <v>83475.199999999997</v>
      </c>
      <c r="Z14" s="95">
        <v>37057</v>
      </c>
      <c r="AA14" s="105">
        <v>19062</v>
      </c>
      <c r="AB14" s="95">
        <v>310973.34999999998</v>
      </c>
      <c r="AC14" s="96"/>
      <c r="AD14" s="95">
        <v>170000</v>
      </c>
      <c r="AE14" s="96"/>
    </row>
    <row r="15" spans="1:31" ht="11.25" customHeight="1" outlineLevel="2" x14ac:dyDescent="0.2">
      <c r="A15" s="99" t="s">
        <v>121</v>
      </c>
      <c r="B15" s="102" t="s">
        <v>122</v>
      </c>
      <c r="C15" s="103">
        <v>368217</v>
      </c>
      <c r="D15" s="104">
        <v>250</v>
      </c>
      <c r="E15" s="105">
        <v>2000</v>
      </c>
      <c r="F15" s="105">
        <v>5411397.5800000001</v>
      </c>
      <c r="G15" s="96"/>
      <c r="H15" s="95">
        <v>8345.68</v>
      </c>
      <c r="I15" s="95">
        <v>252071.4</v>
      </c>
      <c r="J15" s="96"/>
      <c r="K15" s="96"/>
      <c r="L15" s="96"/>
      <c r="M15" s="96"/>
      <c r="N15" s="95">
        <v>4234495.5</v>
      </c>
      <c r="O15" s="96"/>
      <c r="P15" s="96"/>
      <c r="Q15" s="95">
        <v>180051</v>
      </c>
      <c r="R15" s="96"/>
      <c r="S15" s="95">
        <v>736434</v>
      </c>
      <c r="T15" s="96"/>
      <c r="U15" s="95">
        <f t="shared" si="1"/>
        <v>983925.54</v>
      </c>
      <c r="V15" s="95">
        <v>436025.78</v>
      </c>
      <c r="W15" s="95">
        <v>6760</v>
      </c>
      <c r="X15" s="95">
        <v>541139.76</v>
      </c>
      <c r="Y15" s="105">
        <v>337718.46</v>
      </c>
      <c r="Z15" s="95">
        <v>124956</v>
      </c>
      <c r="AA15" s="105">
        <v>67980</v>
      </c>
      <c r="AB15" s="95">
        <v>1051139.76</v>
      </c>
      <c r="AC15" s="96"/>
      <c r="AD15" s="95">
        <v>510000</v>
      </c>
      <c r="AE15" s="96"/>
    </row>
    <row r="16" spans="1:31" ht="11.25" customHeight="1" outlineLevel="2" x14ac:dyDescent="0.2">
      <c r="A16" s="99" t="s">
        <v>123</v>
      </c>
      <c r="B16" s="102" t="s">
        <v>124</v>
      </c>
      <c r="C16" s="103">
        <v>150000</v>
      </c>
      <c r="D16" s="104">
        <v>156</v>
      </c>
      <c r="E16" s="105">
        <v>1248</v>
      </c>
      <c r="F16" s="105">
        <v>1845474.57</v>
      </c>
      <c r="G16" s="95">
        <v>128250</v>
      </c>
      <c r="H16" s="95">
        <v>37037.050000000003</v>
      </c>
      <c r="I16" s="96"/>
      <c r="J16" s="96"/>
      <c r="K16" s="96"/>
      <c r="L16" s="96"/>
      <c r="M16" s="96"/>
      <c r="N16" s="95">
        <v>1529576.29</v>
      </c>
      <c r="O16" s="96"/>
      <c r="P16" s="96"/>
      <c r="Q16" s="95">
        <v>150611.23000000001</v>
      </c>
      <c r="R16" s="96"/>
      <c r="S16" s="96"/>
      <c r="T16" s="96"/>
      <c r="U16" s="95">
        <f t="shared" si="1"/>
        <v>346640.22</v>
      </c>
      <c r="V16" s="95">
        <v>132092.74</v>
      </c>
      <c r="W16" s="95">
        <v>30000</v>
      </c>
      <c r="X16" s="95">
        <v>184547.48</v>
      </c>
      <c r="Y16" s="105">
        <v>99655.09</v>
      </c>
      <c r="Z16" s="95">
        <v>58133</v>
      </c>
      <c r="AA16" s="105">
        <v>27681</v>
      </c>
      <c r="AB16" s="95">
        <v>524547.48</v>
      </c>
      <c r="AC16" s="96"/>
      <c r="AD16" s="95">
        <v>340000</v>
      </c>
      <c r="AE16" s="96"/>
    </row>
    <row r="17" spans="1:31" ht="11.25" customHeight="1" outlineLevel="2" x14ac:dyDescent="0.2">
      <c r="A17" s="99" t="s">
        <v>125</v>
      </c>
      <c r="B17" s="102" t="s">
        <v>126</v>
      </c>
      <c r="C17" s="103">
        <v>488580</v>
      </c>
      <c r="D17" s="104">
        <v>246</v>
      </c>
      <c r="E17" s="105">
        <v>1968</v>
      </c>
      <c r="F17" s="105">
        <v>6893850.1900000004</v>
      </c>
      <c r="G17" s="96"/>
      <c r="H17" s="95">
        <v>53728.4</v>
      </c>
      <c r="I17" s="96"/>
      <c r="J17" s="96"/>
      <c r="K17" s="96"/>
      <c r="L17" s="96"/>
      <c r="M17" s="96"/>
      <c r="N17" s="95">
        <v>5862961.79</v>
      </c>
      <c r="O17" s="96"/>
      <c r="P17" s="96"/>
      <c r="Q17" s="96"/>
      <c r="R17" s="96"/>
      <c r="S17" s="95">
        <v>977160</v>
      </c>
      <c r="T17" s="96"/>
      <c r="U17" s="95">
        <f t="shared" si="1"/>
        <v>1302351.23</v>
      </c>
      <c r="V17" s="95">
        <v>569446.28</v>
      </c>
      <c r="W17" s="95">
        <v>43520</v>
      </c>
      <c r="X17" s="95">
        <v>689384.95</v>
      </c>
      <c r="Y17" s="105">
        <v>464468.52</v>
      </c>
      <c r="Z17" s="95">
        <v>124956</v>
      </c>
      <c r="AA17" s="105">
        <v>76500</v>
      </c>
      <c r="AB17" s="95">
        <v>1199384.95</v>
      </c>
      <c r="AC17" s="96"/>
      <c r="AD17" s="95">
        <v>510000</v>
      </c>
      <c r="AE17" s="96"/>
    </row>
    <row r="18" spans="1:31" ht="11.25" customHeight="1" outlineLevel="2" x14ac:dyDescent="0.2">
      <c r="A18" s="99" t="s">
        <v>54</v>
      </c>
      <c r="B18" s="102" t="s">
        <v>127</v>
      </c>
      <c r="C18" s="103">
        <v>1200000</v>
      </c>
      <c r="D18" s="104">
        <v>224</v>
      </c>
      <c r="E18" s="105">
        <v>1792</v>
      </c>
      <c r="F18" s="105">
        <v>16838605.620000001</v>
      </c>
      <c r="G18" s="96"/>
      <c r="H18" s="96"/>
      <c r="I18" s="96"/>
      <c r="J18" s="96"/>
      <c r="K18" s="96"/>
      <c r="L18" s="96"/>
      <c r="M18" s="96"/>
      <c r="N18" s="95">
        <v>13142857.140000001</v>
      </c>
      <c r="O18" s="96"/>
      <c r="P18" s="96"/>
      <c r="Q18" s="95">
        <v>1295748.48</v>
      </c>
      <c r="R18" s="96"/>
      <c r="S18" s="95">
        <v>2400000</v>
      </c>
      <c r="T18" s="96"/>
      <c r="U18" s="95">
        <f t="shared" si="1"/>
        <v>3015585.06</v>
      </c>
      <c r="V18" s="95">
        <v>1479224.5</v>
      </c>
      <c r="W18" s="96"/>
      <c r="X18" s="95">
        <v>1536360.56</v>
      </c>
      <c r="Y18" s="105">
        <v>1328757.28</v>
      </c>
      <c r="Z18" s="95">
        <v>124956</v>
      </c>
      <c r="AA18" s="105">
        <v>76500</v>
      </c>
      <c r="AB18" s="95">
        <v>2046360.56</v>
      </c>
      <c r="AC18" s="96"/>
      <c r="AD18" s="95">
        <v>510000</v>
      </c>
      <c r="AE18" s="96"/>
    </row>
    <row r="19" spans="1:31" ht="11.25" customHeight="1" outlineLevel="2" x14ac:dyDescent="0.2">
      <c r="A19" s="99" t="s">
        <v>128</v>
      </c>
      <c r="B19" s="106" t="s">
        <v>129</v>
      </c>
      <c r="C19" s="107">
        <v>350000</v>
      </c>
      <c r="D19" s="108">
        <v>172</v>
      </c>
      <c r="E19" s="109">
        <v>1376</v>
      </c>
      <c r="F19" s="109">
        <v>3709012.47</v>
      </c>
      <c r="G19" s="96"/>
      <c r="H19" s="96"/>
      <c r="I19" s="96"/>
      <c r="J19" s="96"/>
      <c r="K19" s="96"/>
      <c r="L19" s="96"/>
      <c r="M19" s="96"/>
      <c r="N19" s="95">
        <v>2966666.67</v>
      </c>
      <c r="O19" s="96"/>
      <c r="P19" s="95">
        <v>75750</v>
      </c>
      <c r="Q19" s="95">
        <v>666595.80000000005</v>
      </c>
      <c r="R19" s="96"/>
      <c r="S19" s="96"/>
      <c r="T19" s="96"/>
      <c r="U19" s="95">
        <v>668301.75</v>
      </c>
      <c r="V19" s="95">
        <v>291311.12</v>
      </c>
      <c r="W19" s="96"/>
      <c r="X19" s="95">
        <v>370901.25</v>
      </c>
      <c r="Y19" s="109">
        <v>216960.56</v>
      </c>
      <c r="Z19" s="95">
        <v>100160</v>
      </c>
      <c r="AA19" s="109">
        <v>51443</v>
      </c>
      <c r="AB19" s="95">
        <v>795901.25</v>
      </c>
      <c r="AC19" s="96"/>
      <c r="AD19" s="95">
        <v>425000</v>
      </c>
      <c r="AE19" s="96"/>
    </row>
    <row r="20" spans="1:31" ht="11.25" customHeight="1" outlineLevel="2" x14ac:dyDescent="0.2">
      <c r="A20" s="99" t="s">
        <v>130</v>
      </c>
      <c r="B20" s="111" t="s">
        <v>131</v>
      </c>
      <c r="C20" s="103">
        <v>213605</v>
      </c>
      <c r="D20" s="104">
        <v>35</v>
      </c>
      <c r="E20" s="104">
        <v>280</v>
      </c>
      <c r="F20" s="105">
        <v>369226.71</v>
      </c>
      <c r="G20" s="96"/>
      <c r="H20" s="96"/>
      <c r="I20" s="96"/>
      <c r="J20" s="95">
        <v>19735.240000000002</v>
      </c>
      <c r="K20" s="96"/>
      <c r="L20" s="96"/>
      <c r="M20" s="96"/>
      <c r="N20" s="95">
        <v>349491.47</v>
      </c>
      <c r="O20" s="96"/>
      <c r="P20" s="96"/>
      <c r="Q20" s="96"/>
      <c r="R20" s="96"/>
      <c r="S20" s="96"/>
      <c r="T20" s="96"/>
      <c r="U20" s="95">
        <f>V20+W20+X20</f>
        <v>56897.539999999994</v>
      </c>
      <c r="V20" s="95">
        <v>19974.91</v>
      </c>
      <c r="W20" s="96"/>
      <c r="X20" s="95">
        <v>36922.629999999997</v>
      </c>
      <c r="Y20" s="105">
        <v>19457.669999999998</v>
      </c>
      <c r="Z20" s="95">
        <v>11631</v>
      </c>
      <c r="AA20" s="105">
        <v>5462</v>
      </c>
      <c r="AB20" s="95">
        <v>164422.63</v>
      </c>
      <c r="AC20" s="96"/>
      <c r="AD20" s="95">
        <v>127500</v>
      </c>
      <c r="AE20" s="95">
        <v>5054.5</v>
      </c>
    </row>
    <row r="21" spans="1:31" ht="11.25" customHeight="1" outlineLevel="2" x14ac:dyDescent="0.2">
      <c r="A21" s="99" t="s">
        <v>132</v>
      </c>
      <c r="B21" s="102" t="s">
        <v>133</v>
      </c>
      <c r="C21" s="103">
        <v>315027</v>
      </c>
      <c r="D21" s="104">
        <v>237</v>
      </c>
      <c r="E21" s="105">
        <v>1896</v>
      </c>
      <c r="F21" s="105">
        <v>4190788.3</v>
      </c>
      <c r="G21" s="96"/>
      <c r="H21" s="95">
        <v>45382.720000000001</v>
      </c>
      <c r="I21" s="96"/>
      <c r="J21" s="96"/>
      <c r="K21" s="95">
        <v>3888.89</v>
      </c>
      <c r="L21" s="96"/>
      <c r="M21" s="96"/>
      <c r="N21" s="95">
        <v>3631100.69</v>
      </c>
      <c r="O21" s="96"/>
      <c r="P21" s="95">
        <v>37875</v>
      </c>
      <c r="Q21" s="96"/>
      <c r="R21" s="96"/>
      <c r="S21" s="95">
        <v>472541</v>
      </c>
      <c r="T21" s="96"/>
      <c r="U21" s="95">
        <f>V21+W21+X21</f>
        <v>780482.45</v>
      </c>
      <c r="V21" s="95">
        <v>321143.62</v>
      </c>
      <c r="W21" s="95">
        <v>40260</v>
      </c>
      <c r="X21" s="95">
        <v>419078.83</v>
      </c>
      <c r="Y21" s="105">
        <v>238133.42</v>
      </c>
      <c r="Z21" s="95">
        <v>120179</v>
      </c>
      <c r="AA21" s="105">
        <v>58965</v>
      </c>
      <c r="AB21" s="95">
        <v>979352.11</v>
      </c>
      <c r="AC21" s="95">
        <v>50273.279999999999</v>
      </c>
      <c r="AD21" s="95">
        <v>510000</v>
      </c>
      <c r="AE21" s="96"/>
    </row>
    <row r="22" spans="1:31" ht="11.25" customHeight="1" outlineLevel="2" x14ac:dyDescent="0.2">
      <c r="A22" s="99" t="s">
        <v>134</v>
      </c>
      <c r="B22" s="102" t="s">
        <v>135</v>
      </c>
      <c r="C22" s="103">
        <v>170000</v>
      </c>
      <c r="D22" s="104">
        <v>244</v>
      </c>
      <c r="E22" s="105">
        <v>1952</v>
      </c>
      <c r="F22" s="105">
        <v>2480190.77</v>
      </c>
      <c r="G22" s="96"/>
      <c r="H22" s="96"/>
      <c r="I22" s="95">
        <v>100138.44</v>
      </c>
      <c r="J22" s="96"/>
      <c r="K22" s="96"/>
      <c r="L22" s="96"/>
      <c r="M22" s="96"/>
      <c r="N22" s="95">
        <v>1923258.15</v>
      </c>
      <c r="O22" s="96"/>
      <c r="P22" s="96"/>
      <c r="Q22" s="95">
        <v>116794.18</v>
      </c>
      <c r="R22" s="96"/>
      <c r="S22" s="95">
        <v>340000</v>
      </c>
      <c r="T22" s="96"/>
      <c r="U22" s="95">
        <f>V22+W22+X22</f>
        <v>420236.25</v>
      </c>
      <c r="V22" s="95">
        <v>172217.17</v>
      </c>
      <c r="W22" s="96"/>
      <c r="X22" s="95">
        <v>248019.08</v>
      </c>
      <c r="Y22" s="105">
        <v>139505.31</v>
      </c>
      <c r="Z22" s="95">
        <v>72551</v>
      </c>
      <c r="AA22" s="105">
        <v>35965</v>
      </c>
      <c r="AB22" s="95">
        <v>758019.08</v>
      </c>
      <c r="AC22" s="96"/>
      <c r="AD22" s="95">
        <v>510000</v>
      </c>
      <c r="AE22" s="96"/>
    </row>
    <row r="23" spans="1:31" ht="11.25" customHeight="1" outlineLevel="2" x14ac:dyDescent="0.2">
      <c r="A23" s="99" t="s">
        <v>136</v>
      </c>
      <c r="B23" s="106" t="s">
        <v>129</v>
      </c>
      <c r="C23" s="107">
        <v>305150</v>
      </c>
      <c r="D23" s="108">
        <v>124</v>
      </c>
      <c r="E23" s="108">
        <v>992</v>
      </c>
      <c r="F23" s="109">
        <v>3166314.68</v>
      </c>
      <c r="G23" s="96"/>
      <c r="H23" s="95">
        <v>16691.36</v>
      </c>
      <c r="I23" s="96"/>
      <c r="J23" s="96"/>
      <c r="K23" s="96"/>
      <c r="L23" s="95">
        <v>126250</v>
      </c>
      <c r="M23" s="96"/>
      <c r="N23" s="95">
        <v>1917847.82</v>
      </c>
      <c r="O23" s="96"/>
      <c r="P23" s="95">
        <v>37875</v>
      </c>
      <c r="Q23" s="95">
        <v>367650.5</v>
      </c>
      <c r="R23" s="96"/>
      <c r="S23" s="95">
        <v>700000</v>
      </c>
      <c r="T23" s="96"/>
      <c r="U23" s="95">
        <f>V23+W23+X23</f>
        <v>561382.29</v>
      </c>
      <c r="V23" s="95">
        <v>243855.82</v>
      </c>
      <c r="W23" s="95">
        <v>13520</v>
      </c>
      <c r="X23" s="95">
        <v>304006.46999999997</v>
      </c>
      <c r="Y23" s="109">
        <v>189437.55</v>
      </c>
      <c r="Z23" s="95">
        <v>70488</v>
      </c>
      <c r="AA23" s="109">
        <v>35975</v>
      </c>
      <c r="AB23" s="95">
        <v>601506.47</v>
      </c>
      <c r="AC23" s="96"/>
      <c r="AD23" s="95">
        <v>297500</v>
      </c>
      <c r="AE23" s="96"/>
    </row>
    <row r="24" spans="1:31" ht="11.25" customHeight="1" outlineLevel="2" x14ac:dyDescent="0.2">
      <c r="A24" s="99" t="s">
        <v>137</v>
      </c>
      <c r="B24" s="106" t="s">
        <v>138</v>
      </c>
      <c r="C24" s="107">
        <v>516700</v>
      </c>
      <c r="D24" s="108">
        <v>228</v>
      </c>
      <c r="E24" s="109">
        <v>1824</v>
      </c>
      <c r="F24" s="109">
        <v>6101593.8700000001</v>
      </c>
      <c r="G24" s="96"/>
      <c r="H24" s="96"/>
      <c r="I24" s="95">
        <v>506155.2</v>
      </c>
      <c r="J24" s="95">
        <v>126151.55</v>
      </c>
      <c r="K24" s="96"/>
      <c r="L24" s="96"/>
      <c r="M24" s="96"/>
      <c r="N24" s="95">
        <v>5216209.5199999996</v>
      </c>
      <c r="O24" s="96"/>
      <c r="P24" s="96"/>
      <c r="Q24" s="95">
        <v>253077.6</v>
      </c>
      <c r="R24" s="96"/>
      <c r="S24" s="96"/>
      <c r="T24" s="96"/>
      <c r="U24" s="95">
        <v>2141056.34</v>
      </c>
      <c r="V24" s="95">
        <v>502393.45</v>
      </c>
      <c r="W24" s="96"/>
      <c r="X24" s="95">
        <v>610159.39</v>
      </c>
      <c r="Y24" s="109">
        <v>407143.27</v>
      </c>
      <c r="Z24" s="95">
        <v>114543</v>
      </c>
      <c r="AA24" s="109">
        <v>70071</v>
      </c>
      <c r="AB24" s="95">
        <v>1077659.3899999999</v>
      </c>
      <c r="AC24" s="96"/>
      <c r="AD24" s="95">
        <v>467500</v>
      </c>
      <c r="AE24" s="96"/>
    </row>
    <row r="25" spans="1:31" ht="11.25" customHeight="1" outlineLevel="1" x14ac:dyDescent="0.2">
      <c r="A25" s="381"/>
      <c r="B25" s="381"/>
      <c r="C25" s="381"/>
      <c r="D25" s="93">
        <v>4147.46</v>
      </c>
      <c r="E25" s="93">
        <f>SUM(E26:E56)</f>
        <v>33179</v>
      </c>
      <c r="F25" s="93">
        <f>SUM(F26:F56)</f>
        <v>38051774.130000003</v>
      </c>
      <c r="G25" s="94"/>
      <c r="H25" s="93">
        <v>183604.94</v>
      </c>
      <c r="I25" s="93">
        <v>907434.01</v>
      </c>
      <c r="J25" s="93">
        <v>1000885.45</v>
      </c>
      <c r="K25" s="93">
        <v>7407.41</v>
      </c>
      <c r="L25" s="94"/>
      <c r="M25" s="93">
        <v>2187418.5</v>
      </c>
      <c r="N25" s="93">
        <v>26730154.16</v>
      </c>
      <c r="O25" s="93">
        <v>2887412</v>
      </c>
      <c r="P25" s="93">
        <v>86076.24</v>
      </c>
      <c r="Q25" s="93">
        <v>950190.42</v>
      </c>
      <c r="R25" s="93">
        <v>220159.5</v>
      </c>
      <c r="S25" s="93">
        <v>2674937</v>
      </c>
      <c r="T25" s="93">
        <v>216094.5</v>
      </c>
      <c r="U25" s="93">
        <v>6447525.7199999997</v>
      </c>
      <c r="V25" s="93">
        <f t="shared" ref="V25:AB25" si="2">SUM(V26:V56)</f>
        <v>2487628.2500000009</v>
      </c>
      <c r="W25" s="93">
        <f t="shared" si="2"/>
        <v>154720</v>
      </c>
      <c r="X25" s="93">
        <f t="shared" si="2"/>
        <v>3805177.47</v>
      </c>
      <c r="Y25" s="93">
        <f t="shared" si="2"/>
        <v>2111720.44</v>
      </c>
      <c r="Z25" s="93">
        <f t="shared" si="2"/>
        <v>1140057</v>
      </c>
      <c r="AA25" s="93">
        <f t="shared" si="2"/>
        <v>561167</v>
      </c>
      <c r="AB25" s="93">
        <f t="shared" si="2"/>
        <v>13070177.469999999</v>
      </c>
      <c r="AC25" s="94"/>
      <c r="AD25" s="93">
        <v>9265000</v>
      </c>
      <c r="AE25" s="93">
        <v>105314.85</v>
      </c>
    </row>
    <row r="26" spans="1:31" ht="11.25" customHeight="1" outlineLevel="2" x14ac:dyDescent="0.2">
      <c r="A26" s="99" t="s">
        <v>140</v>
      </c>
      <c r="B26" s="106" t="s">
        <v>141</v>
      </c>
      <c r="C26" s="107">
        <v>208000</v>
      </c>
      <c r="D26" s="108">
        <v>123</v>
      </c>
      <c r="E26" s="108">
        <v>984</v>
      </c>
      <c r="F26" s="109">
        <v>1384578.43</v>
      </c>
      <c r="G26" s="96"/>
      <c r="H26" s="96"/>
      <c r="I26" s="96"/>
      <c r="J26" s="95">
        <v>114760.25</v>
      </c>
      <c r="K26" s="96"/>
      <c r="L26" s="96"/>
      <c r="M26" s="96"/>
      <c r="N26" s="95">
        <v>1269818.18</v>
      </c>
      <c r="O26" s="96"/>
      <c r="P26" s="96"/>
      <c r="Q26" s="96"/>
      <c r="R26" s="96"/>
      <c r="S26" s="96"/>
      <c r="T26" s="96"/>
      <c r="U26" s="95">
        <v>233319.9</v>
      </c>
      <c r="V26" s="95">
        <v>94862.06</v>
      </c>
      <c r="W26" s="96"/>
      <c r="X26" s="95">
        <v>138457.84</v>
      </c>
      <c r="Y26" s="109">
        <v>74767.460000000006</v>
      </c>
      <c r="Z26" s="95">
        <v>43614</v>
      </c>
      <c r="AA26" s="109">
        <v>20769</v>
      </c>
      <c r="AB26" s="95">
        <v>435957.84</v>
      </c>
      <c r="AC26" s="96"/>
      <c r="AD26" s="95">
        <v>297500</v>
      </c>
      <c r="AE26" s="96"/>
    </row>
    <row r="27" spans="1:31" ht="11.25" customHeight="1" outlineLevel="2" x14ac:dyDescent="0.2">
      <c r="A27" s="99" t="s">
        <v>142</v>
      </c>
      <c r="B27" s="106" t="s">
        <v>143</v>
      </c>
      <c r="C27" s="107">
        <v>71437</v>
      </c>
      <c r="D27" s="108">
        <v>183</v>
      </c>
      <c r="E27" s="109">
        <v>1464</v>
      </c>
      <c r="F27" s="109">
        <v>747707.4</v>
      </c>
      <c r="G27" s="96"/>
      <c r="H27" s="96"/>
      <c r="I27" s="96"/>
      <c r="J27" s="95">
        <v>104774.39999999999</v>
      </c>
      <c r="K27" s="96"/>
      <c r="L27" s="96"/>
      <c r="M27" s="96"/>
      <c r="N27" s="95">
        <v>642933</v>
      </c>
      <c r="O27" s="96"/>
      <c r="P27" s="96"/>
      <c r="Q27" s="96"/>
      <c r="R27" s="96"/>
      <c r="S27" s="96"/>
      <c r="T27" s="96"/>
      <c r="U27" s="95">
        <v>103814.41</v>
      </c>
      <c r="V27" s="95">
        <v>29043.67</v>
      </c>
      <c r="W27" s="96"/>
      <c r="X27" s="95">
        <v>74770.740000000005</v>
      </c>
      <c r="Y27" s="109">
        <v>40377.949999999997</v>
      </c>
      <c r="Z27" s="95">
        <v>23551</v>
      </c>
      <c r="AA27" s="109">
        <v>11219</v>
      </c>
      <c r="AB27" s="95">
        <v>457270.74</v>
      </c>
      <c r="AC27" s="96"/>
      <c r="AD27" s="95">
        <v>382500</v>
      </c>
      <c r="AE27" s="96"/>
    </row>
    <row r="28" spans="1:31" ht="11.25" customHeight="1" outlineLevel="2" x14ac:dyDescent="0.2">
      <c r="A28" s="99" t="s">
        <v>144</v>
      </c>
      <c r="B28" s="106" t="s">
        <v>145</v>
      </c>
      <c r="C28" s="110">
        <v>740</v>
      </c>
      <c r="D28" s="108">
        <v>221.01</v>
      </c>
      <c r="E28" s="109">
        <v>1768</v>
      </c>
      <c r="F28" s="109">
        <v>1562838.17</v>
      </c>
      <c r="G28" s="96"/>
      <c r="H28" s="95">
        <v>8345.68</v>
      </c>
      <c r="I28" s="95">
        <v>31298.94</v>
      </c>
      <c r="J28" s="96"/>
      <c r="K28" s="96"/>
      <c r="L28" s="96"/>
      <c r="M28" s="95">
        <v>187590</v>
      </c>
      <c r="N28" s="95">
        <v>817806.65</v>
      </c>
      <c r="O28" s="95">
        <v>248640</v>
      </c>
      <c r="P28" s="96"/>
      <c r="Q28" s="95">
        <v>76976.899999999994</v>
      </c>
      <c r="R28" s="95">
        <v>19980</v>
      </c>
      <c r="S28" s="95">
        <v>150000</v>
      </c>
      <c r="T28" s="95">
        <v>22200</v>
      </c>
      <c r="U28" s="95">
        <v>252699.25</v>
      </c>
      <c r="V28" s="95">
        <v>89655.43</v>
      </c>
      <c r="W28" s="95">
        <v>6760</v>
      </c>
      <c r="X28" s="95">
        <v>156283.82</v>
      </c>
      <c r="Y28" s="109">
        <v>84936.66</v>
      </c>
      <c r="Z28" s="95">
        <v>48686</v>
      </c>
      <c r="AA28" s="109">
        <v>23445</v>
      </c>
      <c r="AB28" s="95">
        <v>666283.81999999995</v>
      </c>
      <c r="AC28" s="96"/>
      <c r="AD28" s="95">
        <v>510000</v>
      </c>
      <c r="AE28" s="96"/>
    </row>
    <row r="29" spans="1:31" ht="11.25" customHeight="1" outlineLevel="2" x14ac:dyDescent="0.2">
      <c r="A29" s="99" t="s">
        <v>146</v>
      </c>
      <c r="B29" s="106" t="s">
        <v>147</v>
      </c>
      <c r="C29" s="107">
        <v>200000</v>
      </c>
      <c r="D29" s="108">
        <v>262</v>
      </c>
      <c r="E29" s="109">
        <v>2096</v>
      </c>
      <c r="F29" s="109">
        <v>2796892.92</v>
      </c>
      <c r="G29" s="96"/>
      <c r="H29" s="95">
        <v>8345.68</v>
      </c>
      <c r="I29" s="95">
        <v>185365.9</v>
      </c>
      <c r="J29" s="96"/>
      <c r="K29" s="96"/>
      <c r="L29" s="96"/>
      <c r="M29" s="96"/>
      <c r="N29" s="95">
        <v>2373913.04</v>
      </c>
      <c r="O29" s="96"/>
      <c r="P29" s="96"/>
      <c r="Q29" s="95">
        <v>29268.3</v>
      </c>
      <c r="R29" s="96"/>
      <c r="S29" s="95">
        <v>200000</v>
      </c>
      <c r="T29" s="96"/>
      <c r="U29" s="95">
        <v>487169.65</v>
      </c>
      <c r="V29" s="95">
        <v>200720.36</v>
      </c>
      <c r="W29" s="95">
        <v>6760</v>
      </c>
      <c r="X29" s="95">
        <v>279689.28999999998</v>
      </c>
      <c r="Y29" s="109">
        <v>155308.35</v>
      </c>
      <c r="Z29" s="95">
        <v>83826</v>
      </c>
      <c r="AA29" s="109">
        <v>41953</v>
      </c>
      <c r="AB29" s="95">
        <v>789689.29</v>
      </c>
      <c r="AC29" s="96"/>
      <c r="AD29" s="95">
        <v>510000</v>
      </c>
      <c r="AE29" s="96"/>
    </row>
    <row r="30" spans="1:31" ht="11.25" customHeight="1" outlineLevel="2" x14ac:dyDescent="0.2">
      <c r="A30" s="99" t="s">
        <v>148</v>
      </c>
      <c r="B30" s="106" t="s">
        <v>149</v>
      </c>
      <c r="C30" s="110">
        <v>990</v>
      </c>
      <c r="D30" s="108">
        <v>121.26</v>
      </c>
      <c r="E30" s="108">
        <v>970</v>
      </c>
      <c r="F30" s="109">
        <v>1497792.07</v>
      </c>
      <c r="G30" s="96"/>
      <c r="H30" s="96"/>
      <c r="I30" s="96"/>
      <c r="J30" s="95">
        <v>104277.07</v>
      </c>
      <c r="K30" s="96"/>
      <c r="L30" s="96"/>
      <c r="M30" s="95">
        <v>207900</v>
      </c>
      <c r="N30" s="95">
        <v>900000</v>
      </c>
      <c r="O30" s="95">
        <v>275220</v>
      </c>
      <c r="P30" s="96"/>
      <c r="Q30" s="96"/>
      <c r="R30" s="95">
        <v>10395</v>
      </c>
      <c r="S30" s="96"/>
      <c r="T30" s="96"/>
      <c r="U30" s="95">
        <v>250580.55</v>
      </c>
      <c r="V30" s="95">
        <v>100801.31</v>
      </c>
      <c r="W30" s="96"/>
      <c r="X30" s="95">
        <v>149779.24</v>
      </c>
      <c r="Y30" s="109">
        <v>80880.259999999995</v>
      </c>
      <c r="Z30" s="95">
        <v>47181</v>
      </c>
      <c r="AA30" s="109">
        <v>22467</v>
      </c>
      <c r="AB30" s="95">
        <v>489779.24</v>
      </c>
      <c r="AC30" s="96"/>
      <c r="AD30" s="95">
        <v>340000</v>
      </c>
      <c r="AE30" s="96"/>
    </row>
    <row r="31" spans="1:31" ht="11.25" customHeight="1" outlineLevel="2" x14ac:dyDescent="0.2">
      <c r="A31" s="99" t="s">
        <v>150</v>
      </c>
      <c r="B31" s="106" t="s">
        <v>141</v>
      </c>
      <c r="C31" s="107">
        <v>145600</v>
      </c>
      <c r="D31" s="108">
        <v>116</v>
      </c>
      <c r="E31" s="108">
        <v>928</v>
      </c>
      <c r="F31" s="109">
        <v>1163443.48</v>
      </c>
      <c r="G31" s="96"/>
      <c r="H31" s="96"/>
      <c r="I31" s="96"/>
      <c r="J31" s="96"/>
      <c r="K31" s="96"/>
      <c r="L31" s="96"/>
      <c r="M31" s="96"/>
      <c r="N31" s="95">
        <v>955443.48</v>
      </c>
      <c r="O31" s="96"/>
      <c r="P31" s="96"/>
      <c r="Q31" s="96"/>
      <c r="R31" s="96"/>
      <c r="S31" s="95">
        <v>208000</v>
      </c>
      <c r="T31" s="96"/>
      <c r="U31" s="95">
        <v>195554.26</v>
      </c>
      <c r="V31" s="95">
        <v>79209.91</v>
      </c>
      <c r="W31" s="96"/>
      <c r="X31" s="95">
        <v>116344.35</v>
      </c>
      <c r="Y31" s="109">
        <v>65518.42</v>
      </c>
      <c r="Z31" s="95">
        <v>33956</v>
      </c>
      <c r="AA31" s="109">
        <v>17452</v>
      </c>
      <c r="AB31" s="95">
        <v>371344.35</v>
      </c>
      <c r="AC31" s="96"/>
      <c r="AD31" s="95">
        <v>255000</v>
      </c>
      <c r="AE31" s="96"/>
    </row>
    <row r="32" spans="1:31" ht="11.25" customHeight="1" outlineLevel="2" x14ac:dyDescent="0.2">
      <c r="A32" s="99" t="s">
        <v>151</v>
      </c>
      <c r="B32" s="106" t="s">
        <v>152</v>
      </c>
      <c r="C32" s="107">
        <v>71437</v>
      </c>
      <c r="D32" s="108">
        <v>58</v>
      </c>
      <c r="E32" s="108">
        <v>464</v>
      </c>
      <c r="F32" s="109">
        <v>207126.9</v>
      </c>
      <c r="G32" s="96"/>
      <c r="H32" s="95">
        <v>8345.68</v>
      </c>
      <c r="I32" s="96"/>
      <c r="J32" s="96"/>
      <c r="K32" s="96"/>
      <c r="L32" s="96"/>
      <c r="M32" s="96"/>
      <c r="N32" s="95">
        <v>198781.22</v>
      </c>
      <c r="O32" s="96"/>
      <c r="P32" s="96"/>
      <c r="Q32" s="96"/>
      <c r="R32" s="96"/>
      <c r="S32" s="96"/>
      <c r="T32" s="96"/>
      <c r="U32" s="95">
        <v>32660.63</v>
      </c>
      <c r="V32" s="95">
        <v>5187.9399999999996</v>
      </c>
      <c r="W32" s="95">
        <v>6760</v>
      </c>
      <c r="X32" s="95">
        <v>20712.689999999999</v>
      </c>
      <c r="Y32" s="109">
        <v>10517.04</v>
      </c>
      <c r="Z32" s="95">
        <v>6524</v>
      </c>
      <c r="AA32" s="109">
        <v>3002</v>
      </c>
      <c r="AB32" s="95">
        <v>148212.69</v>
      </c>
      <c r="AC32" s="96"/>
      <c r="AD32" s="95">
        <v>127500</v>
      </c>
      <c r="AE32" s="95">
        <v>7034.85</v>
      </c>
    </row>
    <row r="33" spans="1:31" ht="11.25" customHeight="1" outlineLevel="2" x14ac:dyDescent="0.2">
      <c r="A33" s="99" t="s">
        <v>153</v>
      </c>
      <c r="B33" s="106" t="s">
        <v>154</v>
      </c>
      <c r="C33" s="110">
        <v>618</v>
      </c>
      <c r="D33" s="108">
        <v>95.13</v>
      </c>
      <c r="E33" s="108">
        <v>761</v>
      </c>
      <c r="F33" s="109">
        <v>719103</v>
      </c>
      <c r="G33" s="96"/>
      <c r="H33" s="96"/>
      <c r="I33" s="96"/>
      <c r="J33" s="96"/>
      <c r="K33" s="96"/>
      <c r="L33" s="96"/>
      <c r="M33" s="95">
        <v>147783</v>
      </c>
      <c r="N33" s="95">
        <v>218750</v>
      </c>
      <c r="O33" s="95">
        <v>197906</v>
      </c>
      <c r="P33" s="96"/>
      <c r="Q33" s="96"/>
      <c r="R33" s="95">
        <v>17613</v>
      </c>
      <c r="S33" s="95">
        <v>125000</v>
      </c>
      <c r="T33" s="95">
        <v>12051</v>
      </c>
      <c r="U33" s="95">
        <v>111129.57</v>
      </c>
      <c r="V33" s="95">
        <v>39219.269999999997</v>
      </c>
      <c r="W33" s="96"/>
      <c r="X33" s="95">
        <v>71910.3</v>
      </c>
      <c r="Y33" s="109">
        <v>39019.18</v>
      </c>
      <c r="Z33" s="95">
        <v>22761</v>
      </c>
      <c r="AA33" s="109">
        <v>10788</v>
      </c>
      <c r="AB33" s="95">
        <v>326910.3</v>
      </c>
      <c r="AC33" s="96"/>
      <c r="AD33" s="95">
        <v>255000</v>
      </c>
      <c r="AE33" s="96"/>
    </row>
    <row r="34" spans="1:31" ht="11.25" customHeight="1" outlineLevel="2" x14ac:dyDescent="0.2">
      <c r="A34" s="99" t="s">
        <v>155</v>
      </c>
      <c r="B34" s="106" t="s">
        <v>143</v>
      </c>
      <c r="C34" s="107">
        <v>71437</v>
      </c>
      <c r="D34" s="108">
        <v>262</v>
      </c>
      <c r="E34" s="109">
        <v>2096</v>
      </c>
      <c r="F34" s="109">
        <v>995139.77</v>
      </c>
      <c r="G34" s="96"/>
      <c r="H34" s="96"/>
      <c r="I34" s="95">
        <v>66209.87</v>
      </c>
      <c r="J34" s="96"/>
      <c r="K34" s="96"/>
      <c r="L34" s="96"/>
      <c r="M34" s="96"/>
      <c r="N34" s="95">
        <v>847038.71</v>
      </c>
      <c r="O34" s="96"/>
      <c r="P34" s="96"/>
      <c r="Q34" s="95">
        <v>10454.19</v>
      </c>
      <c r="R34" s="96"/>
      <c r="S34" s="95">
        <v>71437</v>
      </c>
      <c r="T34" s="96"/>
      <c r="U34" s="95">
        <v>138076.56</v>
      </c>
      <c r="V34" s="95">
        <v>38562.58</v>
      </c>
      <c r="W34" s="96"/>
      <c r="X34" s="95">
        <v>99513.98</v>
      </c>
      <c r="Y34" s="109">
        <v>53739.42</v>
      </c>
      <c r="Z34" s="95">
        <v>31345</v>
      </c>
      <c r="AA34" s="109">
        <v>14931</v>
      </c>
      <c r="AB34" s="95">
        <v>609513.98</v>
      </c>
      <c r="AC34" s="96"/>
      <c r="AD34" s="95">
        <v>510000</v>
      </c>
      <c r="AE34" s="96"/>
    </row>
    <row r="35" spans="1:31" ht="11.25" customHeight="1" outlineLevel="2" x14ac:dyDescent="0.2">
      <c r="A35" s="99" t="s">
        <v>156</v>
      </c>
      <c r="B35" s="106" t="s">
        <v>149</v>
      </c>
      <c r="C35" s="110">
        <v>990</v>
      </c>
      <c r="D35" s="108">
        <v>245.13</v>
      </c>
      <c r="E35" s="109">
        <v>1961</v>
      </c>
      <c r="F35" s="109">
        <v>2855094.44</v>
      </c>
      <c r="G35" s="96"/>
      <c r="H35" s="95">
        <v>8345.68</v>
      </c>
      <c r="I35" s="95">
        <v>195121.6</v>
      </c>
      <c r="J35" s="96"/>
      <c r="K35" s="96"/>
      <c r="L35" s="96"/>
      <c r="M35" s="95">
        <v>250965</v>
      </c>
      <c r="N35" s="95">
        <v>1800000</v>
      </c>
      <c r="O35" s="95">
        <v>333630</v>
      </c>
      <c r="P35" s="96"/>
      <c r="Q35" s="95">
        <v>19512.16</v>
      </c>
      <c r="R35" s="95">
        <v>28215</v>
      </c>
      <c r="S35" s="95">
        <v>200000</v>
      </c>
      <c r="T35" s="95">
        <v>19305</v>
      </c>
      <c r="U35" s="95">
        <v>498227.95</v>
      </c>
      <c r="V35" s="95">
        <v>205958.5</v>
      </c>
      <c r="W35" s="95">
        <v>6760</v>
      </c>
      <c r="X35" s="95">
        <v>285509.45</v>
      </c>
      <c r="Y35" s="109">
        <v>160674.57999999999</v>
      </c>
      <c r="Z35" s="95">
        <v>83436</v>
      </c>
      <c r="AA35" s="109">
        <v>42497</v>
      </c>
      <c r="AB35" s="95">
        <v>795509.45</v>
      </c>
      <c r="AC35" s="96"/>
      <c r="AD35" s="95">
        <v>510000</v>
      </c>
      <c r="AE35" s="96"/>
    </row>
    <row r="36" spans="1:31" ht="11.25" customHeight="1" outlineLevel="2" x14ac:dyDescent="0.2">
      <c r="A36" s="99" t="s">
        <v>157</v>
      </c>
      <c r="B36" s="106" t="s">
        <v>143</v>
      </c>
      <c r="C36" s="107">
        <v>71437</v>
      </c>
      <c r="D36" s="108">
        <v>183</v>
      </c>
      <c r="E36" s="109">
        <v>1464</v>
      </c>
      <c r="F36" s="109">
        <v>747707.4</v>
      </c>
      <c r="G36" s="96"/>
      <c r="H36" s="96"/>
      <c r="I36" s="96"/>
      <c r="J36" s="95">
        <v>104774.39999999999</v>
      </c>
      <c r="K36" s="96"/>
      <c r="L36" s="96"/>
      <c r="M36" s="96"/>
      <c r="N36" s="95">
        <v>642933</v>
      </c>
      <c r="O36" s="96"/>
      <c r="P36" s="96"/>
      <c r="Q36" s="96"/>
      <c r="R36" s="96"/>
      <c r="S36" s="96"/>
      <c r="T36" s="96"/>
      <c r="U36" s="95">
        <v>103814.41</v>
      </c>
      <c r="V36" s="95">
        <v>29043.67</v>
      </c>
      <c r="W36" s="96"/>
      <c r="X36" s="95">
        <v>74770.740000000005</v>
      </c>
      <c r="Y36" s="109">
        <v>40377.949999999997</v>
      </c>
      <c r="Z36" s="95">
        <v>23551</v>
      </c>
      <c r="AA36" s="109">
        <v>11219</v>
      </c>
      <c r="AB36" s="95">
        <v>457270.74</v>
      </c>
      <c r="AC36" s="96"/>
      <c r="AD36" s="95">
        <v>382500</v>
      </c>
      <c r="AE36" s="96"/>
    </row>
    <row r="37" spans="1:31" ht="11.25" customHeight="1" outlineLevel="2" x14ac:dyDescent="0.2">
      <c r="A37" s="99" t="s">
        <v>158</v>
      </c>
      <c r="B37" s="106" t="s">
        <v>138</v>
      </c>
      <c r="C37" s="107">
        <v>400000</v>
      </c>
      <c r="D37" s="108">
        <v>28</v>
      </c>
      <c r="E37" s="108">
        <v>224</v>
      </c>
      <c r="F37" s="109">
        <v>804774.25</v>
      </c>
      <c r="G37" s="96"/>
      <c r="H37" s="95">
        <v>8345.68</v>
      </c>
      <c r="I37" s="96"/>
      <c r="J37" s="96"/>
      <c r="K37" s="96"/>
      <c r="L37" s="96"/>
      <c r="M37" s="96"/>
      <c r="N37" s="95">
        <v>571428.56999999995</v>
      </c>
      <c r="O37" s="96"/>
      <c r="P37" s="96"/>
      <c r="Q37" s="96"/>
      <c r="R37" s="96"/>
      <c r="S37" s="95">
        <v>225000</v>
      </c>
      <c r="T37" s="96"/>
      <c r="U37" s="95">
        <v>151167.10999999999</v>
      </c>
      <c r="V37" s="95">
        <v>63929.68</v>
      </c>
      <c r="W37" s="95">
        <v>6760</v>
      </c>
      <c r="X37" s="95">
        <v>80477.429999999993</v>
      </c>
      <c r="Y37" s="109">
        <v>52995.199999999997</v>
      </c>
      <c r="Z37" s="95">
        <v>15813</v>
      </c>
      <c r="AA37" s="109">
        <v>8946</v>
      </c>
      <c r="AB37" s="95">
        <v>165477.43</v>
      </c>
      <c r="AC37" s="96"/>
      <c r="AD37" s="95">
        <v>85000</v>
      </c>
      <c r="AE37" s="96"/>
    </row>
    <row r="38" spans="1:31" ht="11.25" customHeight="1" outlineLevel="2" x14ac:dyDescent="0.2">
      <c r="A38" s="99" t="s">
        <v>159</v>
      </c>
      <c r="B38" s="106" t="s">
        <v>160</v>
      </c>
      <c r="C38" s="107">
        <v>208000</v>
      </c>
      <c r="D38" s="108">
        <v>215</v>
      </c>
      <c r="E38" s="109">
        <v>1720</v>
      </c>
      <c r="F38" s="109">
        <v>2487950.54</v>
      </c>
      <c r="G38" s="96"/>
      <c r="H38" s="96"/>
      <c r="I38" s="95">
        <v>203755.2</v>
      </c>
      <c r="J38" s="95">
        <v>60889.919999999998</v>
      </c>
      <c r="K38" s="96"/>
      <c r="L38" s="96"/>
      <c r="M38" s="96"/>
      <c r="N38" s="95">
        <v>1978799.18</v>
      </c>
      <c r="O38" s="96"/>
      <c r="P38" s="96"/>
      <c r="Q38" s="95">
        <v>244506.23999999999</v>
      </c>
      <c r="R38" s="96"/>
      <c r="S38" s="96"/>
      <c r="T38" s="96"/>
      <c r="U38" s="95">
        <v>430210.6</v>
      </c>
      <c r="V38" s="95">
        <v>181415.55</v>
      </c>
      <c r="W38" s="96"/>
      <c r="X38" s="95">
        <v>248795.05</v>
      </c>
      <c r="Y38" s="109">
        <v>143984.76999999999</v>
      </c>
      <c r="Z38" s="95">
        <v>68735</v>
      </c>
      <c r="AA38" s="109">
        <v>34147</v>
      </c>
      <c r="AB38" s="95">
        <v>673795.05</v>
      </c>
      <c r="AC38" s="96"/>
      <c r="AD38" s="95">
        <v>425000</v>
      </c>
      <c r="AE38" s="96"/>
    </row>
    <row r="39" spans="1:31" ht="11.25" customHeight="1" outlineLevel="2" x14ac:dyDescent="0.2">
      <c r="A39" s="99" t="s">
        <v>161</v>
      </c>
      <c r="B39" s="106" t="s">
        <v>160</v>
      </c>
      <c r="C39" s="107">
        <v>208000</v>
      </c>
      <c r="D39" s="108">
        <v>223</v>
      </c>
      <c r="E39" s="109">
        <v>1784</v>
      </c>
      <c r="F39" s="109">
        <v>4182696.89</v>
      </c>
      <c r="G39" s="96"/>
      <c r="H39" s="95">
        <v>8345.68</v>
      </c>
      <c r="I39" s="96"/>
      <c r="J39" s="96"/>
      <c r="K39" s="96"/>
      <c r="L39" s="96"/>
      <c r="M39" s="96"/>
      <c r="N39" s="95">
        <v>3638205.63</v>
      </c>
      <c r="O39" s="96"/>
      <c r="P39" s="95">
        <v>37875</v>
      </c>
      <c r="Q39" s="95">
        <v>290270.58</v>
      </c>
      <c r="R39" s="96"/>
      <c r="S39" s="95">
        <v>208000</v>
      </c>
      <c r="T39" s="96"/>
      <c r="U39" s="95">
        <v>750472.41</v>
      </c>
      <c r="V39" s="95">
        <v>325442.71999999997</v>
      </c>
      <c r="W39" s="95">
        <v>6760</v>
      </c>
      <c r="X39" s="95">
        <v>418269.69</v>
      </c>
      <c r="Y39" s="109">
        <v>236496.59</v>
      </c>
      <c r="Z39" s="95">
        <v>121124</v>
      </c>
      <c r="AA39" s="109">
        <v>62541</v>
      </c>
      <c r="AB39" s="95">
        <v>928269.69</v>
      </c>
      <c r="AC39" s="96"/>
      <c r="AD39" s="95">
        <v>510000</v>
      </c>
      <c r="AE39" s="96"/>
    </row>
    <row r="40" spans="1:31" ht="11.25" customHeight="1" outlineLevel="2" x14ac:dyDescent="0.2">
      <c r="A40" s="99" t="s">
        <v>162</v>
      </c>
      <c r="B40" s="106" t="s">
        <v>154</v>
      </c>
      <c r="C40" s="110">
        <v>618</v>
      </c>
      <c r="D40" s="108">
        <v>245.01</v>
      </c>
      <c r="E40" s="109">
        <v>1960</v>
      </c>
      <c r="F40" s="109">
        <v>1793043.64</v>
      </c>
      <c r="G40" s="96"/>
      <c r="H40" s="95">
        <v>8345.68</v>
      </c>
      <c r="I40" s="95">
        <v>122873.60000000001</v>
      </c>
      <c r="J40" s="96"/>
      <c r="K40" s="96"/>
      <c r="L40" s="96"/>
      <c r="M40" s="95">
        <v>156663</v>
      </c>
      <c r="N40" s="95">
        <v>1125000</v>
      </c>
      <c r="O40" s="95">
        <v>207648</v>
      </c>
      <c r="P40" s="96"/>
      <c r="Q40" s="95">
        <v>12287.36</v>
      </c>
      <c r="R40" s="95">
        <v>16686</v>
      </c>
      <c r="S40" s="95">
        <v>125000</v>
      </c>
      <c r="T40" s="95">
        <v>18540</v>
      </c>
      <c r="U40" s="95">
        <v>296438.3</v>
      </c>
      <c r="V40" s="95">
        <v>110373.93</v>
      </c>
      <c r="W40" s="95">
        <v>6760</v>
      </c>
      <c r="X40" s="95">
        <v>179304.37</v>
      </c>
      <c r="Y40" s="109">
        <v>96820.23</v>
      </c>
      <c r="Z40" s="95">
        <v>56485</v>
      </c>
      <c r="AA40" s="109">
        <v>26895</v>
      </c>
      <c r="AB40" s="95">
        <v>689304.37</v>
      </c>
      <c r="AC40" s="96"/>
      <c r="AD40" s="95">
        <v>510000</v>
      </c>
      <c r="AE40" s="96"/>
    </row>
    <row r="41" spans="1:31" ht="11.25" customHeight="1" outlineLevel="2" x14ac:dyDescent="0.2">
      <c r="A41" s="99" t="s">
        <v>163</v>
      </c>
      <c r="B41" s="106" t="s">
        <v>143</v>
      </c>
      <c r="C41" s="107">
        <v>71437</v>
      </c>
      <c r="D41" s="108">
        <v>128</v>
      </c>
      <c r="E41" s="109">
        <v>1024</v>
      </c>
      <c r="F41" s="109">
        <v>545678.73</v>
      </c>
      <c r="G41" s="96"/>
      <c r="H41" s="96"/>
      <c r="I41" s="96"/>
      <c r="J41" s="95">
        <v>87832.5</v>
      </c>
      <c r="K41" s="96"/>
      <c r="L41" s="96"/>
      <c r="M41" s="96"/>
      <c r="N41" s="95">
        <v>457846.23</v>
      </c>
      <c r="O41" s="96"/>
      <c r="P41" s="96"/>
      <c r="Q41" s="96"/>
      <c r="R41" s="96"/>
      <c r="S41" s="96"/>
      <c r="T41" s="96"/>
      <c r="U41" s="95">
        <v>73928.960000000006</v>
      </c>
      <c r="V41" s="95">
        <v>19361.09</v>
      </c>
      <c r="W41" s="96"/>
      <c r="X41" s="95">
        <v>54567.87</v>
      </c>
      <c r="Y41" s="109">
        <v>29468.51</v>
      </c>
      <c r="Z41" s="95">
        <v>17187</v>
      </c>
      <c r="AA41" s="109">
        <v>8188</v>
      </c>
      <c r="AB41" s="95">
        <v>352067.87</v>
      </c>
      <c r="AC41" s="96"/>
      <c r="AD41" s="95">
        <v>297500</v>
      </c>
      <c r="AE41" s="96"/>
    </row>
    <row r="42" spans="1:31" ht="11.25" customHeight="1" outlineLevel="2" x14ac:dyDescent="0.2">
      <c r="A42" s="99" t="s">
        <v>164</v>
      </c>
      <c r="B42" s="106" t="s">
        <v>143</v>
      </c>
      <c r="C42" s="107">
        <v>71437</v>
      </c>
      <c r="D42" s="108">
        <v>128</v>
      </c>
      <c r="E42" s="109">
        <v>1024</v>
      </c>
      <c r="F42" s="109">
        <v>545678.73</v>
      </c>
      <c r="G42" s="96"/>
      <c r="H42" s="96"/>
      <c r="I42" s="96"/>
      <c r="J42" s="95">
        <v>87832.5</v>
      </c>
      <c r="K42" s="96"/>
      <c r="L42" s="96"/>
      <c r="M42" s="96"/>
      <c r="N42" s="95">
        <v>457846.23</v>
      </c>
      <c r="O42" s="96"/>
      <c r="P42" s="96"/>
      <c r="Q42" s="96"/>
      <c r="R42" s="96"/>
      <c r="S42" s="96"/>
      <c r="T42" s="96"/>
      <c r="U42" s="95">
        <v>73928.960000000006</v>
      </c>
      <c r="V42" s="95">
        <v>19361.09</v>
      </c>
      <c r="W42" s="96"/>
      <c r="X42" s="95">
        <v>54567.87</v>
      </c>
      <c r="Y42" s="109">
        <v>29468.51</v>
      </c>
      <c r="Z42" s="95">
        <v>17187</v>
      </c>
      <c r="AA42" s="109">
        <v>8188</v>
      </c>
      <c r="AB42" s="95">
        <v>352067.87</v>
      </c>
      <c r="AC42" s="96"/>
      <c r="AD42" s="95">
        <v>297500</v>
      </c>
      <c r="AE42" s="96"/>
    </row>
    <row r="43" spans="1:31" ht="11.25" customHeight="1" outlineLevel="2" x14ac:dyDescent="0.2">
      <c r="A43" s="99" t="s">
        <v>165</v>
      </c>
      <c r="B43" s="106" t="s">
        <v>145</v>
      </c>
      <c r="C43" s="110">
        <v>518</v>
      </c>
      <c r="D43" s="108">
        <v>42.01</v>
      </c>
      <c r="E43" s="108">
        <v>336</v>
      </c>
      <c r="F43" s="109">
        <v>327692.68</v>
      </c>
      <c r="G43" s="96"/>
      <c r="H43" s="95">
        <v>8345.68</v>
      </c>
      <c r="I43" s="96"/>
      <c r="J43" s="96"/>
      <c r="K43" s="96"/>
      <c r="L43" s="96"/>
      <c r="M43" s="95">
        <v>126651</v>
      </c>
      <c r="N43" s="96"/>
      <c r="O43" s="95">
        <v>174048</v>
      </c>
      <c r="P43" s="96"/>
      <c r="Q43" s="96"/>
      <c r="R43" s="95">
        <v>5439</v>
      </c>
      <c r="S43" s="96"/>
      <c r="T43" s="95">
        <v>13209</v>
      </c>
      <c r="U43" s="95">
        <v>56271.61</v>
      </c>
      <c r="V43" s="95">
        <v>16742.34</v>
      </c>
      <c r="W43" s="95">
        <v>6760</v>
      </c>
      <c r="X43" s="95">
        <v>32769.269999999997</v>
      </c>
      <c r="Y43" s="109">
        <v>17695.73</v>
      </c>
      <c r="Z43" s="95">
        <v>10322</v>
      </c>
      <c r="AA43" s="109">
        <v>4916</v>
      </c>
      <c r="AB43" s="95">
        <v>160269.26999999999</v>
      </c>
      <c r="AC43" s="96"/>
      <c r="AD43" s="95">
        <v>127500</v>
      </c>
      <c r="AE43" s="96"/>
    </row>
    <row r="44" spans="1:31" ht="11.25" customHeight="1" outlineLevel="2" x14ac:dyDescent="0.2">
      <c r="A44" s="99" t="s">
        <v>166</v>
      </c>
      <c r="B44" s="106" t="s">
        <v>167</v>
      </c>
      <c r="C44" s="107">
        <v>200000</v>
      </c>
      <c r="D44" s="108">
        <v>84</v>
      </c>
      <c r="E44" s="108">
        <v>672</v>
      </c>
      <c r="F44" s="109">
        <v>1017213.19</v>
      </c>
      <c r="G44" s="96"/>
      <c r="H44" s="96"/>
      <c r="I44" s="96"/>
      <c r="J44" s="95">
        <v>167213.19</v>
      </c>
      <c r="K44" s="96"/>
      <c r="L44" s="96"/>
      <c r="M44" s="96"/>
      <c r="N44" s="95">
        <v>850000</v>
      </c>
      <c r="O44" s="96"/>
      <c r="P44" s="96"/>
      <c r="Q44" s="96"/>
      <c r="R44" s="96"/>
      <c r="S44" s="96"/>
      <c r="T44" s="96"/>
      <c r="U44" s="95">
        <v>172020.51</v>
      </c>
      <c r="V44" s="95">
        <v>70299.19</v>
      </c>
      <c r="W44" s="96"/>
      <c r="X44" s="95">
        <v>101721.32</v>
      </c>
      <c r="Y44" s="109">
        <v>54929.73</v>
      </c>
      <c r="Z44" s="95">
        <v>32042</v>
      </c>
      <c r="AA44" s="109">
        <v>15258</v>
      </c>
      <c r="AB44" s="95">
        <v>314221.32</v>
      </c>
      <c r="AC44" s="96"/>
      <c r="AD44" s="95">
        <v>212500</v>
      </c>
      <c r="AE44" s="96"/>
    </row>
    <row r="45" spans="1:31" ht="11.25" customHeight="1" outlineLevel="2" x14ac:dyDescent="0.2">
      <c r="A45" s="99" t="s">
        <v>168</v>
      </c>
      <c r="B45" s="106" t="s">
        <v>149</v>
      </c>
      <c r="C45" s="110">
        <v>693</v>
      </c>
      <c r="D45" s="108">
        <v>42.01</v>
      </c>
      <c r="E45" s="108">
        <v>336</v>
      </c>
      <c r="F45" s="109">
        <v>556370.18000000005</v>
      </c>
      <c r="G45" s="96"/>
      <c r="H45" s="95">
        <v>8345.68</v>
      </c>
      <c r="I45" s="96"/>
      <c r="J45" s="96"/>
      <c r="K45" s="96"/>
      <c r="L45" s="96"/>
      <c r="M45" s="95">
        <v>175675.5</v>
      </c>
      <c r="N45" s="96"/>
      <c r="O45" s="95">
        <v>232848</v>
      </c>
      <c r="P45" s="96"/>
      <c r="Q45" s="96"/>
      <c r="R45" s="95">
        <v>18711</v>
      </c>
      <c r="S45" s="95">
        <v>100000</v>
      </c>
      <c r="T45" s="95">
        <v>20790</v>
      </c>
      <c r="U45" s="95">
        <v>99720.34</v>
      </c>
      <c r="V45" s="95">
        <v>37323.32</v>
      </c>
      <c r="W45" s="95">
        <v>6760</v>
      </c>
      <c r="X45" s="95">
        <v>55637.02</v>
      </c>
      <c r="Y45" s="109">
        <v>30044.66</v>
      </c>
      <c r="Z45" s="95">
        <v>17525</v>
      </c>
      <c r="AA45" s="109">
        <v>8345</v>
      </c>
      <c r="AB45" s="95">
        <v>183137.02</v>
      </c>
      <c r="AC45" s="96"/>
      <c r="AD45" s="95">
        <v>127500</v>
      </c>
      <c r="AE45" s="96"/>
    </row>
    <row r="46" spans="1:31" ht="11.25" customHeight="1" outlineLevel="2" x14ac:dyDescent="0.2">
      <c r="A46" s="99" t="s">
        <v>169</v>
      </c>
      <c r="B46" s="106" t="s">
        <v>170</v>
      </c>
      <c r="C46" s="107">
        <v>66692</v>
      </c>
      <c r="D46" s="108">
        <v>33</v>
      </c>
      <c r="E46" s="108">
        <v>264</v>
      </c>
      <c r="F46" s="109">
        <v>111153.33</v>
      </c>
      <c r="G46" s="96"/>
      <c r="H46" s="96"/>
      <c r="I46" s="96"/>
      <c r="J46" s="96"/>
      <c r="K46" s="96"/>
      <c r="L46" s="96"/>
      <c r="M46" s="96"/>
      <c r="N46" s="95">
        <v>111153.33</v>
      </c>
      <c r="O46" s="96"/>
      <c r="P46" s="96"/>
      <c r="Q46" s="96"/>
      <c r="R46" s="96"/>
      <c r="S46" s="96"/>
      <c r="T46" s="96"/>
      <c r="U46" s="95">
        <v>12619.13</v>
      </c>
      <c r="V46" s="95">
        <v>1503.8</v>
      </c>
      <c r="W46" s="96"/>
      <c r="X46" s="95">
        <v>11115.33</v>
      </c>
      <c r="Y46" s="109">
        <v>6150.67</v>
      </c>
      <c r="Z46" s="95">
        <v>3589</v>
      </c>
      <c r="AA46" s="109">
        <v>1667</v>
      </c>
      <c r="AB46" s="95">
        <v>96115.33</v>
      </c>
      <c r="AC46" s="96"/>
      <c r="AD46" s="95">
        <v>85000</v>
      </c>
      <c r="AE46" s="96"/>
    </row>
    <row r="47" spans="1:31" ht="11.25" customHeight="1" outlineLevel="2" x14ac:dyDescent="0.2">
      <c r="A47" s="99" t="s">
        <v>171</v>
      </c>
      <c r="B47" s="106" t="s">
        <v>154</v>
      </c>
      <c r="C47" s="110">
        <v>433</v>
      </c>
      <c r="D47" s="108">
        <v>42.01</v>
      </c>
      <c r="E47" s="108">
        <v>336</v>
      </c>
      <c r="F47" s="109">
        <v>354481.53</v>
      </c>
      <c r="G47" s="96"/>
      <c r="H47" s="95">
        <v>25037.03</v>
      </c>
      <c r="I47" s="96"/>
      <c r="J47" s="96"/>
      <c r="K47" s="96"/>
      <c r="L47" s="96"/>
      <c r="M47" s="95">
        <v>105868.5</v>
      </c>
      <c r="N47" s="96"/>
      <c r="O47" s="95">
        <v>145488</v>
      </c>
      <c r="P47" s="96"/>
      <c r="Q47" s="96"/>
      <c r="R47" s="95">
        <v>4546.5</v>
      </c>
      <c r="S47" s="95">
        <v>62500</v>
      </c>
      <c r="T47" s="95">
        <v>11041.5</v>
      </c>
      <c r="U47" s="95">
        <v>74881.490000000005</v>
      </c>
      <c r="V47" s="95">
        <v>19153.34</v>
      </c>
      <c r="W47" s="95">
        <v>20280</v>
      </c>
      <c r="X47" s="95">
        <v>35448.15</v>
      </c>
      <c r="Y47" s="109">
        <v>19143.169999999998</v>
      </c>
      <c r="Z47" s="95">
        <v>11165</v>
      </c>
      <c r="AA47" s="109">
        <v>5318</v>
      </c>
      <c r="AB47" s="95">
        <v>162948.15</v>
      </c>
      <c r="AC47" s="96"/>
      <c r="AD47" s="95">
        <v>127500</v>
      </c>
      <c r="AE47" s="96"/>
    </row>
    <row r="48" spans="1:31" ht="11.25" customHeight="1" outlineLevel="2" x14ac:dyDescent="0.2">
      <c r="A48" s="99" t="s">
        <v>172</v>
      </c>
      <c r="B48" s="106" t="s">
        <v>149</v>
      </c>
      <c r="C48" s="110">
        <v>693</v>
      </c>
      <c r="D48" s="108">
        <v>7.25</v>
      </c>
      <c r="E48" s="108">
        <v>58</v>
      </c>
      <c r="F48" s="109">
        <v>72448.179999999993</v>
      </c>
      <c r="G48" s="96"/>
      <c r="H48" s="95">
        <v>8345.68</v>
      </c>
      <c r="I48" s="96"/>
      <c r="J48" s="96"/>
      <c r="K48" s="96"/>
      <c r="L48" s="96"/>
      <c r="M48" s="95">
        <v>23908.5</v>
      </c>
      <c r="N48" s="96"/>
      <c r="O48" s="95">
        <v>40194</v>
      </c>
      <c r="P48" s="96"/>
      <c r="Q48" s="96"/>
      <c r="R48" s="96"/>
      <c r="S48" s="96"/>
      <c r="T48" s="96"/>
      <c r="U48" s="95">
        <v>16275.16</v>
      </c>
      <c r="V48" s="95">
        <v>2270.34</v>
      </c>
      <c r="W48" s="95">
        <v>6760</v>
      </c>
      <c r="X48" s="95">
        <v>7244.82</v>
      </c>
      <c r="Y48" s="109">
        <v>3912.32</v>
      </c>
      <c r="Z48" s="95">
        <v>2282</v>
      </c>
      <c r="AA48" s="109">
        <v>1087</v>
      </c>
      <c r="AB48" s="95">
        <v>49744.82</v>
      </c>
      <c r="AC48" s="96"/>
      <c r="AD48" s="95">
        <v>42500</v>
      </c>
      <c r="AE48" s="96"/>
    </row>
    <row r="49" spans="1:31" ht="11.25" customHeight="1" outlineLevel="2" x14ac:dyDescent="0.2">
      <c r="A49" s="99" t="s">
        <v>173</v>
      </c>
      <c r="B49" s="106" t="s">
        <v>154</v>
      </c>
      <c r="C49" s="110">
        <v>618</v>
      </c>
      <c r="D49" s="108">
        <v>95.5</v>
      </c>
      <c r="E49" s="108">
        <v>764</v>
      </c>
      <c r="F49" s="109">
        <v>738570</v>
      </c>
      <c r="G49" s="96"/>
      <c r="H49" s="96"/>
      <c r="I49" s="96"/>
      <c r="J49" s="96"/>
      <c r="K49" s="96"/>
      <c r="L49" s="96"/>
      <c r="M49" s="95">
        <v>152418</v>
      </c>
      <c r="N49" s="95">
        <v>218750</v>
      </c>
      <c r="O49" s="95">
        <v>199760</v>
      </c>
      <c r="P49" s="96"/>
      <c r="Q49" s="96"/>
      <c r="R49" s="95">
        <v>20394</v>
      </c>
      <c r="S49" s="95">
        <v>125000</v>
      </c>
      <c r="T49" s="95">
        <v>22248</v>
      </c>
      <c r="U49" s="95">
        <v>114828.3</v>
      </c>
      <c r="V49" s="95">
        <v>40971.300000000003</v>
      </c>
      <c r="W49" s="96"/>
      <c r="X49" s="95">
        <v>73857</v>
      </c>
      <c r="Y49" s="109">
        <v>40070.61</v>
      </c>
      <c r="Z49" s="95">
        <v>23374</v>
      </c>
      <c r="AA49" s="109">
        <v>11080</v>
      </c>
      <c r="AB49" s="95">
        <v>328857</v>
      </c>
      <c r="AC49" s="96"/>
      <c r="AD49" s="95">
        <v>255000</v>
      </c>
      <c r="AE49" s="96"/>
    </row>
    <row r="50" spans="1:31" ht="11.25" customHeight="1" outlineLevel="2" x14ac:dyDescent="0.2">
      <c r="A50" s="99" t="s">
        <v>174</v>
      </c>
      <c r="B50" s="106" t="s">
        <v>175</v>
      </c>
      <c r="C50" s="110">
        <v>740</v>
      </c>
      <c r="D50" s="108">
        <v>104.13</v>
      </c>
      <c r="E50" s="108">
        <v>833</v>
      </c>
      <c r="F50" s="109">
        <v>946633.91</v>
      </c>
      <c r="G50" s="96"/>
      <c r="H50" s="95">
        <v>16691.36</v>
      </c>
      <c r="I50" s="96"/>
      <c r="J50" s="96"/>
      <c r="K50" s="96"/>
      <c r="L50" s="96"/>
      <c r="M50" s="95">
        <v>192696</v>
      </c>
      <c r="N50" s="95">
        <v>305454.55</v>
      </c>
      <c r="O50" s="95">
        <v>246272</v>
      </c>
      <c r="P50" s="96"/>
      <c r="Q50" s="96"/>
      <c r="R50" s="95">
        <v>21090</v>
      </c>
      <c r="S50" s="95">
        <v>150000</v>
      </c>
      <c r="T50" s="95">
        <v>14430</v>
      </c>
      <c r="U50" s="95">
        <v>167880.45</v>
      </c>
      <c r="V50" s="95">
        <v>59697.05</v>
      </c>
      <c r="W50" s="95">
        <v>13520</v>
      </c>
      <c r="X50" s="95">
        <v>94663.4</v>
      </c>
      <c r="Y50" s="109">
        <v>51817.2</v>
      </c>
      <c r="Z50" s="95">
        <v>29120</v>
      </c>
      <c r="AA50" s="109">
        <v>14199</v>
      </c>
      <c r="AB50" s="95">
        <v>349663.4</v>
      </c>
      <c r="AC50" s="96"/>
      <c r="AD50" s="95">
        <v>255000</v>
      </c>
      <c r="AE50" s="96"/>
    </row>
    <row r="51" spans="1:31" ht="11.25" customHeight="1" outlineLevel="2" x14ac:dyDescent="0.2">
      <c r="A51" s="99" t="s">
        <v>176</v>
      </c>
      <c r="B51" s="106" t="s">
        <v>143</v>
      </c>
      <c r="C51" s="107">
        <v>71437</v>
      </c>
      <c r="D51" s="108">
        <v>128</v>
      </c>
      <c r="E51" s="109">
        <v>1024</v>
      </c>
      <c r="F51" s="109">
        <v>545678.73</v>
      </c>
      <c r="G51" s="96"/>
      <c r="H51" s="96"/>
      <c r="I51" s="96"/>
      <c r="J51" s="95">
        <v>87832.5</v>
      </c>
      <c r="K51" s="96"/>
      <c r="L51" s="96"/>
      <c r="M51" s="96"/>
      <c r="N51" s="95">
        <v>457846.23</v>
      </c>
      <c r="O51" s="96"/>
      <c r="P51" s="96"/>
      <c r="Q51" s="96"/>
      <c r="R51" s="96"/>
      <c r="S51" s="96"/>
      <c r="T51" s="96"/>
      <c r="U51" s="95">
        <v>73928.960000000006</v>
      </c>
      <c r="V51" s="95">
        <v>19361.09</v>
      </c>
      <c r="W51" s="96"/>
      <c r="X51" s="95">
        <v>54567.87</v>
      </c>
      <c r="Y51" s="109">
        <v>29468.51</v>
      </c>
      <c r="Z51" s="95">
        <v>17187</v>
      </c>
      <c r="AA51" s="109">
        <v>8188</v>
      </c>
      <c r="AB51" s="95">
        <v>352067.87</v>
      </c>
      <c r="AC51" s="96"/>
      <c r="AD51" s="95">
        <v>297500</v>
      </c>
      <c r="AE51" s="96"/>
    </row>
    <row r="52" spans="1:31" ht="11.25" customHeight="1" outlineLevel="2" x14ac:dyDescent="0.2">
      <c r="A52" s="99" t="s">
        <v>177</v>
      </c>
      <c r="B52" s="106" t="s">
        <v>145</v>
      </c>
      <c r="C52" s="110">
        <v>740</v>
      </c>
      <c r="D52" s="108">
        <v>103.51</v>
      </c>
      <c r="E52" s="108">
        <v>828</v>
      </c>
      <c r="F52" s="109">
        <v>951582.55</v>
      </c>
      <c r="G52" s="96"/>
      <c r="H52" s="96"/>
      <c r="I52" s="96"/>
      <c r="J52" s="96"/>
      <c r="K52" s="96"/>
      <c r="L52" s="96"/>
      <c r="M52" s="95">
        <v>200910</v>
      </c>
      <c r="N52" s="95">
        <v>300454.55</v>
      </c>
      <c r="O52" s="95">
        <v>249158</v>
      </c>
      <c r="P52" s="96"/>
      <c r="Q52" s="96"/>
      <c r="R52" s="95">
        <v>24420</v>
      </c>
      <c r="S52" s="95">
        <v>150000</v>
      </c>
      <c r="T52" s="95">
        <v>26640</v>
      </c>
      <c r="U52" s="95">
        <v>155300.69</v>
      </c>
      <c r="V52" s="95">
        <v>60142.43</v>
      </c>
      <c r="W52" s="96"/>
      <c r="X52" s="95">
        <v>95158.26</v>
      </c>
      <c r="Y52" s="109">
        <v>52304.31</v>
      </c>
      <c r="Z52" s="95">
        <v>29056</v>
      </c>
      <c r="AA52" s="109">
        <v>14274</v>
      </c>
      <c r="AB52" s="95">
        <v>350158.26</v>
      </c>
      <c r="AC52" s="96"/>
      <c r="AD52" s="95">
        <v>255000</v>
      </c>
      <c r="AE52" s="96"/>
    </row>
    <row r="53" spans="1:31" ht="11.25" customHeight="1" outlineLevel="2" x14ac:dyDescent="0.2">
      <c r="A53" s="99" t="s">
        <v>178</v>
      </c>
      <c r="B53" s="106" t="s">
        <v>147</v>
      </c>
      <c r="C53" s="107">
        <v>200000</v>
      </c>
      <c r="D53" s="108">
        <v>244</v>
      </c>
      <c r="E53" s="109">
        <v>1952</v>
      </c>
      <c r="F53" s="109">
        <v>2796462.62</v>
      </c>
      <c r="G53" s="96"/>
      <c r="H53" s="96"/>
      <c r="I53" s="96"/>
      <c r="J53" s="96"/>
      <c r="K53" s="96"/>
      <c r="L53" s="96"/>
      <c r="M53" s="96"/>
      <c r="N53" s="95">
        <v>2380952.38</v>
      </c>
      <c r="O53" s="96"/>
      <c r="P53" s="96"/>
      <c r="Q53" s="95">
        <v>215510.24</v>
      </c>
      <c r="R53" s="96"/>
      <c r="S53" s="95">
        <v>200000</v>
      </c>
      <c r="T53" s="96"/>
      <c r="U53" s="95">
        <v>480327.9</v>
      </c>
      <c r="V53" s="95">
        <v>200681.64</v>
      </c>
      <c r="W53" s="96"/>
      <c r="X53" s="95">
        <v>279646.26</v>
      </c>
      <c r="Y53" s="109">
        <v>155271.54999999999</v>
      </c>
      <c r="Z53" s="95">
        <v>83826</v>
      </c>
      <c r="AA53" s="109">
        <v>41947</v>
      </c>
      <c r="AB53" s="95">
        <v>789646.26</v>
      </c>
      <c r="AC53" s="96"/>
      <c r="AD53" s="95">
        <v>510000</v>
      </c>
      <c r="AE53" s="96"/>
    </row>
    <row r="54" spans="1:31" ht="11.25" customHeight="1" outlineLevel="2" x14ac:dyDescent="0.2">
      <c r="A54" s="99" t="s">
        <v>179</v>
      </c>
      <c r="B54" s="106" t="s">
        <v>180</v>
      </c>
      <c r="C54" s="107">
        <v>245000</v>
      </c>
      <c r="D54" s="108">
        <v>24</v>
      </c>
      <c r="E54" s="108">
        <v>192</v>
      </c>
      <c r="F54" s="109">
        <v>495024.69</v>
      </c>
      <c r="G54" s="96"/>
      <c r="H54" s="95">
        <v>16691.36</v>
      </c>
      <c r="I54" s="96"/>
      <c r="J54" s="96"/>
      <c r="K54" s="96"/>
      <c r="L54" s="96"/>
      <c r="M54" s="96"/>
      <c r="N54" s="95">
        <v>303333.33</v>
      </c>
      <c r="O54" s="96"/>
      <c r="P54" s="96"/>
      <c r="Q54" s="96"/>
      <c r="R54" s="96"/>
      <c r="S54" s="95">
        <v>175000</v>
      </c>
      <c r="T54" s="96"/>
      <c r="U54" s="95">
        <v>102849.69</v>
      </c>
      <c r="V54" s="95">
        <v>39827.22</v>
      </c>
      <c r="W54" s="95">
        <v>13520</v>
      </c>
      <c r="X54" s="95">
        <v>49502.47</v>
      </c>
      <c r="Y54" s="109">
        <v>29123.61</v>
      </c>
      <c r="Z54" s="95">
        <v>12251</v>
      </c>
      <c r="AA54" s="109">
        <v>6541</v>
      </c>
      <c r="AB54" s="95">
        <v>49502.47</v>
      </c>
      <c r="AC54" s="96"/>
      <c r="AD54" s="96"/>
      <c r="AE54" s="95">
        <v>47250</v>
      </c>
    </row>
    <row r="55" spans="1:31" ht="11.25" customHeight="1" outlineLevel="2" x14ac:dyDescent="0.2">
      <c r="A55" s="99" t="s">
        <v>181</v>
      </c>
      <c r="B55" s="106" t="s">
        <v>175</v>
      </c>
      <c r="C55" s="107">
        <v>208000</v>
      </c>
      <c r="D55" s="108">
        <v>246</v>
      </c>
      <c r="E55" s="109">
        <v>1968</v>
      </c>
      <c r="F55" s="109">
        <v>2704164.46</v>
      </c>
      <c r="G55" s="96"/>
      <c r="H55" s="95">
        <v>16691.36</v>
      </c>
      <c r="I55" s="95">
        <v>102808.9</v>
      </c>
      <c r="J55" s="95">
        <v>80698.720000000001</v>
      </c>
      <c r="K55" s="95">
        <v>7407.41</v>
      </c>
      <c r="L55" s="96"/>
      <c r="M55" s="96"/>
      <c r="N55" s="95">
        <v>2396952.38</v>
      </c>
      <c r="O55" s="96"/>
      <c r="P55" s="95">
        <v>48201.24</v>
      </c>
      <c r="Q55" s="95">
        <v>51404.45</v>
      </c>
      <c r="R55" s="96"/>
      <c r="S55" s="96"/>
      <c r="T55" s="96"/>
      <c r="U55" s="95">
        <v>482311.26</v>
      </c>
      <c r="V55" s="95">
        <v>192374.81</v>
      </c>
      <c r="W55" s="95">
        <v>19520</v>
      </c>
      <c r="X55" s="95">
        <v>270416.45</v>
      </c>
      <c r="Y55" s="109">
        <v>147156.4</v>
      </c>
      <c r="Z55" s="95">
        <v>84538</v>
      </c>
      <c r="AA55" s="109">
        <v>40563</v>
      </c>
      <c r="AB55" s="95">
        <v>780416.45</v>
      </c>
      <c r="AC55" s="96"/>
      <c r="AD55" s="95">
        <v>510000</v>
      </c>
      <c r="AE55" s="96"/>
    </row>
    <row r="56" spans="1:31" ht="11.25" customHeight="1" outlineLevel="2" x14ac:dyDescent="0.2">
      <c r="A56" s="99" t="s">
        <v>182</v>
      </c>
      <c r="B56" s="106" t="s">
        <v>149</v>
      </c>
      <c r="C56" s="110">
        <v>990</v>
      </c>
      <c r="D56" s="108">
        <v>115.5</v>
      </c>
      <c r="E56" s="108">
        <v>924</v>
      </c>
      <c r="F56" s="109">
        <v>1397051.32</v>
      </c>
      <c r="G56" s="96"/>
      <c r="H56" s="95">
        <v>25037.03</v>
      </c>
      <c r="I56" s="96"/>
      <c r="J56" s="96"/>
      <c r="K56" s="96"/>
      <c r="L56" s="96"/>
      <c r="M56" s="95">
        <v>258390</v>
      </c>
      <c r="N56" s="95">
        <v>508714.29</v>
      </c>
      <c r="O56" s="95">
        <v>336600</v>
      </c>
      <c r="P56" s="96"/>
      <c r="Q56" s="96"/>
      <c r="R56" s="95">
        <v>32670</v>
      </c>
      <c r="S56" s="95">
        <v>200000</v>
      </c>
      <c r="T56" s="95">
        <v>35640</v>
      </c>
      <c r="U56" s="95">
        <v>255116.75</v>
      </c>
      <c r="V56" s="95">
        <v>95131.62</v>
      </c>
      <c r="W56" s="95">
        <v>20280</v>
      </c>
      <c r="X56" s="95">
        <v>139705.13</v>
      </c>
      <c r="Y56" s="109">
        <v>79280.89</v>
      </c>
      <c r="Z56" s="95">
        <v>38818</v>
      </c>
      <c r="AA56" s="109">
        <v>19137</v>
      </c>
      <c r="AB56" s="95">
        <v>394705.13</v>
      </c>
      <c r="AC56" s="96"/>
      <c r="AD56" s="95">
        <v>255000</v>
      </c>
      <c r="AE56" s="95">
        <v>51030</v>
      </c>
    </row>
    <row r="57" spans="1:31" ht="11.25" customHeight="1" outlineLevel="1" x14ac:dyDescent="0.2">
      <c r="A57" s="101"/>
      <c r="B57" s="101"/>
      <c r="C57" s="101"/>
      <c r="D57" s="97">
        <v>105</v>
      </c>
      <c r="E57" s="97">
        <v>840</v>
      </c>
      <c r="F57" s="93">
        <v>2003985</v>
      </c>
      <c r="G57" s="94"/>
      <c r="H57" s="94"/>
      <c r="I57" s="94"/>
      <c r="J57" s="94"/>
      <c r="K57" s="94"/>
      <c r="L57" s="94"/>
      <c r="M57" s="94"/>
      <c r="N57" s="93">
        <v>2003985</v>
      </c>
      <c r="O57" s="94"/>
      <c r="P57" s="94"/>
      <c r="Q57" s="94"/>
      <c r="R57" s="94"/>
      <c r="S57" s="94"/>
      <c r="T57" s="94"/>
      <c r="U57" s="93">
        <v>359507.15</v>
      </c>
      <c r="V57" s="93">
        <v>159108.65</v>
      </c>
      <c r="W57" s="94"/>
      <c r="X57" s="93">
        <v>200398.5</v>
      </c>
      <c r="Y57" s="93">
        <v>119275.7</v>
      </c>
      <c r="Z57" s="93">
        <v>52065</v>
      </c>
      <c r="AA57" s="93">
        <v>30060</v>
      </c>
      <c r="AB57" s="93">
        <v>412898.5</v>
      </c>
      <c r="AC57" s="94"/>
      <c r="AD57" s="93">
        <v>212500</v>
      </c>
      <c r="AE57" s="94"/>
    </row>
    <row r="58" spans="1:31" ht="11.25" customHeight="1" outlineLevel="2" x14ac:dyDescent="0.2">
      <c r="A58" s="99" t="s">
        <v>183</v>
      </c>
      <c r="B58" s="102" t="s">
        <v>184</v>
      </c>
      <c r="C58" s="103">
        <v>400797</v>
      </c>
      <c r="D58" s="104">
        <v>105</v>
      </c>
      <c r="E58" s="104">
        <v>840</v>
      </c>
      <c r="F58" s="105">
        <v>2003985</v>
      </c>
      <c r="G58" s="96"/>
      <c r="H58" s="96"/>
      <c r="I58" s="96"/>
      <c r="J58" s="96"/>
      <c r="K58" s="96"/>
      <c r="L58" s="96"/>
      <c r="M58" s="96"/>
      <c r="N58" s="95">
        <v>2003985</v>
      </c>
      <c r="O58" s="96"/>
      <c r="P58" s="96"/>
      <c r="Q58" s="96"/>
      <c r="R58" s="96"/>
      <c r="S58" s="96"/>
      <c r="T58" s="96"/>
      <c r="U58" s="95">
        <v>359507.15</v>
      </c>
      <c r="V58" s="95">
        <v>159108.65</v>
      </c>
      <c r="W58" s="96"/>
      <c r="X58" s="95">
        <v>200398.5</v>
      </c>
      <c r="Y58" s="105">
        <v>119275.7</v>
      </c>
      <c r="Z58" s="95">
        <v>52065</v>
      </c>
      <c r="AA58" s="105">
        <v>30060</v>
      </c>
      <c r="AB58" s="95">
        <v>412898.5</v>
      </c>
      <c r="AC58" s="96"/>
      <c r="AD58" s="95">
        <v>212500</v>
      </c>
      <c r="AE58" s="96"/>
    </row>
    <row r="59" spans="1:31" ht="12.75" customHeight="1" x14ac:dyDescent="0.2">
      <c r="A59" s="380"/>
      <c r="B59" s="380"/>
      <c r="C59" s="380"/>
      <c r="D59" s="98">
        <v>6800.46</v>
      </c>
      <c r="E59" s="98">
        <v>54403</v>
      </c>
      <c r="F59" s="98">
        <v>101506787.44</v>
      </c>
      <c r="G59" s="98">
        <v>128250</v>
      </c>
      <c r="H59" s="98">
        <v>406864.22</v>
      </c>
      <c r="I59" s="98">
        <v>1765799.05</v>
      </c>
      <c r="J59" s="98">
        <v>1444479.44</v>
      </c>
      <c r="K59" s="98">
        <v>15000</v>
      </c>
      <c r="L59" s="98">
        <v>378750</v>
      </c>
      <c r="M59" s="98">
        <v>2187418.5</v>
      </c>
      <c r="N59" s="98">
        <v>78011785.709999993</v>
      </c>
      <c r="O59" s="98">
        <v>2887412</v>
      </c>
      <c r="P59" s="98">
        <v>237576.24</v>
      </c>
      <c r="Q59" s="98">
        <v>4141493.28</v>
      </c>
      <c r="R59" s="98">
        <v>220159.5</v>
      </c>
      <c r="S59" s="98">
        <v>9465705</v>
      </c>
      <c r="T59" s="98">
        <v>216094.5</v>
      </c>
      <c r="U59" s="98">
        <v>18941917.52</v>
      </c>
      <c r="V59" s="98">
        <v>7599958.9100000001</v>
      </c>
      <c r="W59" s="98">
        <v>342060</v>
      </c>
      <c r="X59" s="98">
        <v>9965303.7300000004</v>
      </c>
      <c r="Y59" s="98">
        <v>6259040.6399999997</v>
      </c>
      <c r="Z59" s="98">
        <v>2399290</v>
      </c>
      <c r="AA59" s="98">
        <v>1238287</v>
      </c>
      <c r="AB59" s="98">
        <v>25018077.010000002</v>
      </c>
      <c r="AC59" s="98">
        <v>50273.279999999999</v>
      </c>
      <c r="AD59" s="98">
        <v>15002500</v>
      </c>
      <c r="AE59" s="98">
        <v>110369.35</v>
      </c>
    </row>
    <row r="62" spans="1:31" ht="15" x14ac:dyDescent="0.25">
      <c r="B62" s="348" t="s">
        <v>704</v>
      </c>
      <c r="C62" s="141"/>
      <c r="D62" s="141"/>
      <c r="E62" s="141"/>
      <c r="F62" s="141"/>
      <c r="G62" s="141"/>
      <c r="H62" s="141"/>
      <c r="I62" s="378" t="s">
        <v>705</v>
      </c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141"/>
      <c r="X62" s="349"/>
    </row>
    <row r="63" spans="1:31" ht="15" x14ac:dyDescent="0.25">
      <c r="B63" s="141"/>
      <c r="C63" s="141"/>
      <c r="D63" s="141"/>
      <c r="E63" s="141"/>
      <c r="F63" s="141"/>
      <c r="G63" s="141"/>
      <c r="H63" s="141"/>
      <c r="I63" s="379" t="s">
        <v>706</v>
      </c>
      <c r="J63" s="379"/>
      <c r="K63" s="379"/>
      <c r="L63" s="379"/>
      <c r="M63" s="379"/>
      <c r="N63" s="379"/>
      <c r="O63" s="379"/>
      <c r="P63" s="379"/>
      <c r="Q63" s="379"/>
      <c r="R63" s="379"/>
      <c r="S63" s="379"/>
      <c r="T63" s="379"/>
      <c r="U63" s="379"/>
      <c r="V63" s="379"/>
      <c r="W63" s="141"/>
      <c r="X63" s="350" t="s">
        <v>707</v>
      </c>
    </row>
    <row r="64" spans="1:31" ht="15" x14ac:dyDescent="0.25">
      <c r="B64" s="348" t="s">
        <v>126</v>
      </c>
      <c r="C64" s="141"/>
      <c r="D64" s="141"/>
      <c r="E64" s="141"/>
      <c r="F64" s="141"/>
      <c r="G64" s="141"/>
      <c r="H64" s="141"/>
      <c r="I64" s="378" t="s">
        <v>708</v>
      </c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141"/>
      <c r="X64" s="349"/>
    </row>
    <row r="65" spans="2:24" ht="15" x14ac:dyDescent="0.25">
      <c r="B65" s="141"/>
      <c r="C65" s="351" t="s">
        <v>709</v>
      </c>
      <c r="D65" s="141"/>
      <c r="E65" s="141"/>
      <c r="F65" s="141"/>
      <c r="G65" s="141"/>
      <c r="H65" s="141"/>
      <c r="I65" s="379" t="s">
        <v>706</v>
      </c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79"/>
      <c r="U65" s="379"/>
      <c r="V65" s="379"/>
      <c r="W65" s="141"/>
      <c r="X65" s="350" t="s">
        <v>707</v>
      </c>
    </row>
  </sheetData>
  <mergeCells count="39">
    <mergeCell ref="B2:AE2"/>
    <mergeCell ref="I62:V62"/>
    <mergeCell ref="I63:V63"/>
    <mergeCell ref="I64:V64"/>
    <mergeCell ref="I65:V65"/>
    <mergeCell ref="AB6:AB8"/>
    <mergeCell ref="AC6:AC8"/>
    <mergeCell ref="A59:C59"/>
    <mergeCell ref="A25:C25"/>
    <mergeCell ref="A9:C9"/>
    <mergeCell ref="A10:C10"/>
    <mergeCell ref="AA6:AA8"/>
    <mergeCell ref="T6:T8"/>
    <mergeCell ref="I6:I8"/>
    <mergeCell ref="J6:J8"/>
    <mergeCell ref="K6:K8"/>
    <mergeCell ref="AD6:AD8"/>
    <mergeCell ref="AE6:AE8"/>
    <mergeCell ref="A7:C7"/>
    <mergeCell ref="U6:U8"/>
    <mergeCell ref="V6:V8"/>
    <mergeCell ref="W6:W8"/>
    <mergeCell ref="X6:X8"/>
    <mergeCell ref="Y6:Y8"/>
    <mergeCell ref="Z6:Z8"/>
    <mergeCell ref="O6:O8"/>
    <mergeCell ref="P6:P8"/>
    <mergeCell ref="Q6:Q8"/>
    <mergeCell ref="R6:R8"/>
    <mergeCell ref="S6:S8"/>
    <mergeCell ref="G6:G8"/>
    <mergeCell ref="H6:H8"/>
    <mergeCell ref="N6:N8"/>
    <mergeCell ref="A6:C6"/>
    <mergeCell ref="D6:D8"/>
    <mergeCell ref="E6:E8"/>
    <mergeCell ref="F6:F8"/>
    <mergeCell ref="L6:L8"/>
    <mergeCell ref="M6:M8"/>
  </mergeCells>
  <pageMargins left="0.7" right="0.7" top="0.75" bottom="0.75" header="0.3" footer="0.3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E455-AAE3-422A-95C0-DADC4534AC5C}">
  <sheetPr codeName="Лист10">
    <tabColor rgb="FF92D050"/>
    <pageSetUpPr fitToPage="1"/>
  </sheetPr>
  <dimension ref="A1:Q453"/>
  <sheetViews>
    <sheetView view="pageBreakPreview" topLeftCell="B4" zoomScaleNormal="100" zoomScaleSheetLayoutView="100" workbookViewId="0">
      <pane ySplit="1" topLeftCell="A5" activePane="bottomLeft" state="frozen"/>
      <selection activeCell="A4" sqref="A4"/>
      <selection pane="bottomLeft" activeCell="H461" sqref="H461"/>
    </sheetView>
  </sheetViews>
  <sheetFormatPr defaultRowHeight="15" outlineLevelRow="2" x14ac:dyDescent="0.25"/>
  <cols>
    <col min="1" max="4" width="15" customWidth="1"/>
    <col min="5" max="5" width="14.140625" customWidth="1"/>
    <col min="6" max="6" width="12.85546875" customWidth="1"/>
    <col min="7" max="14" width="15" customWidth="1"/>
  </cols>
  <sheetData>
    <row r="1" spans="1:14" s="90" customFormat="1" ht="12.75" hidden="1" customHeight="1" outlineLevel="2" x14ac:dyDescent="0.2">
      <c r="A1" s="392" t="s">
        <v>80</v>
      </c>
      <c r="B1" s="392"/>
      <c r="C1" s="392"/>
      <c r="D1" s="392"/>
      <c r="E1" s="392"/>
      <c r="F1" s="89"/>
      <c r="G1" s="89"/>
      <c r="H1" s="89"/>
      <c r="I1" s="89"/>
      <c r="J1" s="89"/>
      <c r="K1" s="89"/>
      <c r="L1" s="89"/>
      <c r="M1" s="89"/>
      <c r="N1" s="89"/>
    </row>
    <row r="2" spans="1:14" s="90" customFormat="1" ht="15.75" hidden="1" customHeight="1" outlineLevel="2" x14ac:dyDescent="0.25">
      <c r="A2" s="393" t="s">
        <v>190</v>
      </c>
      <c r="B2" s="393"/>
      <c r="C2" s="393"/>
      <c r="D2" s="393"/>
      <c r="E2" s="393"/>
      <c r="F2" s="89"/>
      <c r="G2" s="89"/>
      <c r="H2" s="89"/>
      <c r="I2" s="89"/>
      <c r="J2" s="89"/>
      <c r="K2" s="89"/>
      <c r="L2" s="89"/>
      <c r="M2" s="89"/>
      <c r="N2" s="89"/>
    </row>
    <row r="3" spans="1:14" s="90" customFormat="1" ht="11.25" hidden="1" customHeight="1" outlineLevel="2" x14ac:dyDescent="0.2">
      <c r="A3" s="115" t="s">
        <v>81</v>
      </c>
      <c r="B3" s="394" t="s">
        <v>191</v>
      </c>
      <c r="C3" s="394"/>
      <c r="D3" s="394"/>
      <c r="E3" s="394"/>
      <c r="F3" s="89"/>
      <c r="G3" s="89"/>
      <c r="H3" s="89"/>
      <c r="I3" s="89"/>
      <c r="J3" s="89"/>
      <c r="K3" s="89"/>
      <c r="L3" s="89"/>
      <c r="M3" s="89"/>
      <c r="N3" s="89"/>
    </row>
    <row r="4" spans="1:14" s="90" customFormat="1" ht="12" customHeight="1" collapsed="1" x14ac:dyDescent="0.2">
      <c r="A4" s="395" t="s">
        <v>192</v>
      </c>
      <c r="B4" s="395"/>
      <c r="C4" s="395" t="s">
        <v>193</v>
      </c>
      <c r="D4" s="395" t="s">
        <v>194</v>
      </c>
      <c r="E4" s="395" t="s">
        <v>195</v>
      </c>
      <c r="F4" s="395"/>
      <c r="G4" s="391" t="s">
        <v>196</v>
      </c>
      <c r="H4" s="391"/>
      <c r="I4" s="391" t="s">
        <v>197</v>
      </c>
      <c r="J4" s="391"/>
      <c r="K4" s="391"/>
      <c r="L4" s="391" t="s">
        <v>198</v>
      </c>
      <c r="M4" s="391"/>
      <c r="N4" s="391"/>
    </row>
    <row r="5" spans="1:14" s="90" customFormat="1" ht="23.25" customHeight="1" x14ac:dyDescent="0.2">
      <c r="A5" s="396"/>
      <c r="B5" s="397"/>
      <c r="C5" s="398"/>
      <c r="D5" s="398"/>
      <c r="E5" s="396"/>
      <c r="F5" s="397"/>
      <c r="G5" s="114" t="s">
        <v>199</v>
      </c>
      <c r="H5" s="114" t="s">
        <v>200</v>
      </c>
      <c r="I5" s="114" t="s">
        <v>201</v>
      </c>
      <c r="J5" s="114" t="s">
        <v>202</v>
      </c>
      <c r="K5" s="114" t="s">
        <v>203</v>
      </c>
      <c r="L5" s="114" t="s">
        <v>204</v>
      </c>
      <c r="M5" s="114" t="s">
        <v>205</v>
      </c>
      <c r="N5" s="114" t="s">
        <v>206</v>
      </c>
    </row>
    <row r="6" spans="1:14" s="90" customFormat="1" ht="12" customHeight="1" collapsed="1" x14ac:dyDescent="0.2">
      <c r="A6" s="389" t="s">
        <v>207</v>
      </c>
      <c r="B6" s="389"/>
      <c r="C6" s="116">
        <v>1373613.48</v>
      </c>
      <c r="D6" s="117">
        <v>1124003562.5999999</v>
      </c>
      <c r="E6" s="390">
        <v>1127397222.99</v>
      </c>
      <c r="F6" s="390"/>
      <c r="G6" s="116">
        <v>153650196.87</v>
      </c>
      <c r="H6" s="116">
        <v>6555531.3600000003</v>
      </c>
      <c r="I6" s="116">
        <v>2102805697.7900002</v>
      </c>
      <c r="J6" s="130">
        <v>57474417.420000002</v>
      </c>
      <c r="K6" s="116">
        <v>1126290995.3800001</v>
      </c>
      <c r="L6" s="116">
        <v>1130164899.28</v>
      </c>
      <c r="M6" s="116">
        <v>55251206.490000002</v>
      </c>
      <c r="N6" s="116">
        <v>1074913692.79</v>
      </c>
    </row>
    <row r="7" spans="1:14" s="90" customFormat="1" ht="12" hidden="1" customHeight="1" outlineLevel="1" x14ac:dyDescent="0.2">
      <c r="A7" s="383" t="s">
        <v>208</v>
      </c>
      <c r="B7" s="383"/>
      <c r="C7" s="118"/>
      <c r="D7" s="119">
        <v>44821.43</v>
      </c>
      <c r="E7" s="384">
        <v>44821.43</v>
      </c>
      <c r="F7" s="384"/>
      <c r="G7" s="119">
        <v>44821.43</v>
      </c>
      <c r="H7" s="119">
        <v>2614.5700000000002</v>
      </c>
      <c r="I7" s="119">
        <v>44821.43</v>
      </c>
      <c r="J7" s="119">
        <v>8964.24</v>
      </c>
      <c r="K7" s="119">
        <v>44821.43</v>
      </c>
      <c r="L7" s="119">
        <v>44821.43</v>
      </c>
      <c r="M7" s="119">
        <v>7096.69</v>
      </c>
      <c r="N7" s="119">
        <v>37724.74</v>
      </c>
    </row>
    <row r="8" spans="1:14" s="90" customFormat="1" ht="12" hidden="1" customHeight="1" outlineLevel="1" x14ac:dyDescent="0.2">
      <c r="A8" s="383" t="s">
        <v>209</v>
      </c>
      <c r="B8" s="383"/>
      <c r="C8" s="119">
        <v>33806.68</v>
      </c>
      <c r="D8" s="120">
        <v>33806685</v>
      </c>
      <c r="E8" s="384">
        <v>33772878.32</v>
      </c>
      <c r="F8" s="384"/>
      <c r="G8" s="118"/>
      <c r="H8" s="118"/>
      <c r="I8" s="120">
        <v>67613370</v>
      </c>
      <c r="J8" s="121">
        <v>1688643.9</v>
      </c>
      <c r="K8" s="120">
        <v>33806685</v>
      </c>
      <c r="L8" s="120">
        <v>33806685</v>
      </c>
      <c r="M8" s="121">
        <v>1688643.9</v>
      </c>
      <c r="N8" s="121">
        <v>32118041.100000001</v>
      </c>
    </row>
    <row r="9" spans="1:14" s="90" customFormat="1" ht="12" hidden="1" customHeight="1" outlineLevel="1" x14ac:dyDescent="0.2">
      <c r="A9" s="383" t="s">
        <v>210</v>
      </c>
      <c r="B9" s="383"/>
      <c r="C9" s="119">
        <v>33806.68</v>
      </c>
      <c r="D9" s="120">
        <v>33806685</v>
      </c>
      <c r="E9" s="384">
        <v>33772878.32</v>
      </c>
      <c r="F9" s="384"/>
      <c r="G9" s="118"/>
      <c r="H9" s="118"/>
      <c r="I9" s="120">
        <v>67613370</v>
      </c>
      <c r="J9" s="121">
        <v>1688643.9</v>
      </c>
      <c r="K9" s="120">
        <v>33806685</v>
      </c>
      <c r="L9" s="120">
        <v>33806685</v>
      </c>
      <c r="M9" s="121">
        <v>1688643.9</v>
      </c>
      <c r="N9" s="121">
        <v>32118041.100000001</v>
      </c>
    </row>
    <row r="10" spans="1:14" s="90" customFormat="1" ht="12" hidden="1" customHeight="1" outlineLevel="1" x14ac:dyDescent="0.2">
      <c r="A10" s="383" t="s">
        <v>211</v>
      </c>
      <c r="B10" s="383"/>
      <c r="C10" s="119">
        <v>33806.68</v>
      </c>
      <c r="D10" s="120">
        <v>33806685</v>
      </c>
      <c r="E10" s="384">
        <v>33772878.32</v>
      </c>
      <c r="F10" s="384"/>
      <c r="G10" s="118"/>
      <c r="H10" s="118"/>
      <c r="I10" s="120">
        <v>67613370</v>
      </c>
      <c r="J10" s="121">
        <v>1688643.9</v>
      </c>
      <c r="K10" s="120">
        <v>33806685</v>
      </c>
      <c r="L10" s="120">
        <v>33806685</v>
      </c>
      <c r="M10" s="121">
        <v>1688643.9</v>
      </c>
      <c r="N10" s="121">
        <v>32118041.100000001</v>
      </c>
    </row>
    <row r="11" spans="1:14" s="90" customFormat="1" ht="12" hidden="1" customHeight="1" outlineLevel="1" x14ac:dyDescent="0.2">
      <c r="A11" s="383" t="s">
        <v>212</v>
      </c>
      <c r="B11" s="383"/>
      <c r="C11" s="119">
        <v>2373.36</v>
      </c>
      <c r="D11" s="120">
        <v>2373365</v>
      </c>
      <c r="E11" s="384">
        <v>2370991.64</v>
      </c>
      <c r="F11" s="384"/>
      <c r="G11" s="118"/>
      <c r="H11" s="118"/>
      <c r="I11" s="120">
        <v>4746730</v>
      </c>
      <c r="J11" s="119">
        <v>47419.86</v>
      </c>
      <c r="K11" s="120">
        <v>2373365</v>
      </c>
      <c r="L11" s="120">
        <v>2373365</v>
      </c>
      <c r="M11" s="119">
        <v>47419.86</v>
      </c>
      <c r="N11" s="119">
        <v>2325945.14</v>
      </c>
    </row>
    <row r="12" spans="1:14" s="90" customFormat="1" ht="12" hidden="1" customHeight="1" outlineLevel="1" x14ac:dyDescent="0.2">
      <c r="A12" s="383" t="s">
        <v>213</v>
      </c>
      <c r="B12" s="383"/>
      <c r="C12" s="121">
        <v>125994.9</v>
      </c>
      <c r="D12" s="120">
        <v>125994911</v>
      </c>
      <c r="E12" s="387">
        <v>125868916.09999999</v>
      </c>
      <c r="F12" s="387"/>
      <c r="G12" s="118"/>
      <c r="H12" s="118"/>
      <c r="I12" s="120">
        <v>251989822</v>
      </c>
      <c r="J12" s="119">
        <v>6293445.7800000003</v>
      </c>
      <c r="K12" s="120">
        <v>125994911</v>
      </c>
      <c r="L12" s="120">
        <v>125994911</v>
      </c>
      <c r="M12" s="119">
        <v>6293445.7800000003</v>
      </c>
      <c r="N12" s="119">
        <v>119701465.22</v>
      </c>
    </row>
    <row r="13" spans="1:14" s="90" customFormat="1" ht="12" hidden="1" customHeight="1" outlineLevel="1" x14ac:dyDescent="0.2">
      <c r="A13" s="383" t="s">
        <v>214</v>
      </c>
      <c r="B13" s="383"/>
      <c r="C13" s="120">
        <v>164030</v>
      </c>
      <c r="D13" s="120">
        <v>164029071</v>
      </c>
      <c r="E13" s="388">
        <v>163865041</v>
      </c>
      <c r="F13" s="388"/>
      <c r="G13" s="118"/>
      <c r="H13" s="118"/>
      <c r="I13" s="120">
        <v>328058142</v>
      </c>
      <c r="J13" s="121">
        <v>3277300.8</v>
      </c>
      <c r="K13" s="120">
        <v>164029071</v>
      </c>
      <c r="L13" s="120">
        <v>164029071</v>
      </c>
      <c r="M13" s="121">
        <v>3277300.8</v>
      </c>
      <c r="N13" s="121">
        <v>160751770.19999999</v>
      </c>
    </row>
    <row r="14" spans="1:14" s="90" customFormat="1" ht="23.25" hidden="1" customHeight="1" outlineLevel="1" x14ac:dyDescent="0.2">
      <c r="A14" s="383" t="s">
        <v>215</v>
      </c>
      <c r="B14" s="383"/>
      <c r="C14" s="118"/>
      <c r="D14" s="119">
        <v>52410.71</v>
      </c>
      <c r="E14" s="384">
        <v>291860.14</v>
      </c>
      <c r="F14" s="384"/>
      <c r="G14" s="119">
        <v>291860.14</v>
      </c>
      <c r="H14" s="119">
        <v>17025.189999999999</v>
      </c>
      <c r="I14" s="119">
        <v>291860.14</v>
      </c>
      <c r="J14" s="119">
        <v>58372.08</v>
      </c>
      <c r="K14" s="119">
        <v>291860.14</v>
      </c>
      <c r="L14" s="119">
        <v>291860.14</v>
      </c>
      <c r="M14" s="119">
        <v>46211.23</v>
      </c>
      <c r="N14" s="119">
        <v>245648.91</v>
      </c>
    </row>
    <row r="15" spans="1:14" s="90" customFormat="1" ht="23.25" hidden="1" customHeight="1" outlineLevel="1" x14ac:dyDescent="0.2">
      <c r="A15" s="383" t="s">
        <v>215</v>
      </c>
      <c r="B15" s="383"/>
      <c r="C15" s="118"/>
      <c r="D15" s="119">
        <v>52410.71</v>
      </c>
      <c r="E15" s="384">
        <v>291859.49</v>
      </c>
      <c r="F15" s="384"/>
      <c r="G15" s="119">
        <v>291859.49</v>
      </c>
      <c r="H15" s="119">
        <v>17025.12</v>
      </c>
      <c r="I15" s="119">
        <v>291859.49</v>
      </c>
      <c r="J15" s="119">
        <v>58371.839999999997</v>
      </c>
      <c r="K15" s="119">
        <v>291859.49</v>
      </c>
      <c r="L15" s="119">
        <v>291859.49</v>
      </c>
      <c r="M15" s="119">
        <v>46211.040000000001</v>
      </c>
      <c r="N15" s="119">
        <v>245648.45</v>
      </c>
    </row>
    <row r="16" spans="1:14" s="90" customFormat="1" ht="23.25" hidden="1" customHeight="1" outlineLevel="1" x14ac:dyDescent="0.2">
      <c r="A16" s="383" t="s">
        <v>215</v>
      </c>
      <c r="B16" s="383"/>
      <c r="C16" s="118"/>
      <c r="D16" s="119">
        <v>52410.71</v>
      </c>
      <c r="E16" s="384">
        <v>291859.48</v>
      </c>
      <c r="F16" s="384"/>
      <c r="G16" s="119">
        <v>291859.48</v>
      </c>
      <c r="H16" s="119">
        <v>17025.12</v>
      </c>
      <c r="I16" s="119">
        <v>291859.48</v>
      </c>
      <c r="J16" s="119">
        <v>58371.839999999997</v>
      </c>
      <c r="K16" s="119">
        <v>291859.48</v>
      </c>
      <c r="L16" s="119">
        <v>291859.48</v>
      </c>
      <c r="M16" s="119">
        <v>46211.040000000001</v>
      </c>
      <c r="N16" s="119">
        <v>245648.44</v>
      </c>
    </row>
    <row r="17" spans="1:14" s="90" customFormat="1" ht="23.25" hidden="1" customHeight="1" outlineLevel="1" x14ac:dyDescent="0.2">
      <c r="A17" s="383" t="s">
        <v>215</v>
      </c>
      <c r="B17" s="383"/>
      <c r="C17" s="118"/>
      <c r="D17" s="119">
        <v>52410.71</v>
      </c>
      <c r="E17" s="384">
        <v>291859.46999999997</v>
      </c>
      <c r="F17" s="384"/>
      <c r="G17" s="119">
        <v>291859.46999999997</v>
      </c>
      <c r="H17" s="119">
        <v>17025.12</v>
      </c>
      <c r="I17" s="119">
        <v>291859.46999999997</v>
      </c>
      <c r="J17" s="119">
        <v>58371.839999999997</v>
      </c>
      <c r="K17" s="119">
        <v>291859.46999999997</v>
      </c>
      <c r="L17" s="119">
        <v>291859.46999999997</v>
      </c>
      <c r="M17" s="119">
        <v>46211.040000000001</v>
      </c>
      <c r="N17" s="119">
        <v>245648.43</v>
      </c>
    </row>
    <row r="18" spans="1:14" s="90" customFormat="1" ht="23.25" hidden="1" customHeight="1" outlineLevel="1" x14ac:dyDescent="0.2">
      <c r="A18" s="383" t="s">
        <v>215</v>
      </c>
      <c r="B18" s="383"/>
      <c r="C18" s="118"/>
      <c r="D18" s="119">
        <v>52410.71</v>
      </c>
      <c r="E18" s="384">
        <v>291859.49</v>
      </c>
      <c r="F18" s="384"/>
      <c r="G18" s="119">
        <v>291859.49</v>
      </c>
      <c r="H18" s="119">
        <v>17025.12</v>
      </c>
      <c r="I18" s="119">
        <v>291859.49</v>
      </c>
      <c r="J18" s="119">
        <v>58371.839999999997</v>
      </c>
      <c r="K18" s="119">
        <v>291859.49</v>
      </c>
      <c r="L18" s="119">
        <v>291859.49</v>
      </c>
      <c r="M18" s="119">
        <v>46211.040000000001</v>
      </c>
      <c r="N18" s="119">
        <v>245648.45</v>
      </c>
    </row>
    <row r="19" spans="1:14" s="90" customFormat="1" ht="23.25" hidden="1" customHeight="1" outlineLevel="1" x14ac:dyDescent="0.2">
      <c r="A19" s="383" t="s">
        <v>215</v>
      </c>
      <c r="B19" s="383"/>
      <c r="C19" s="118"/>
      <c r="D19" s="119">
        <v>52410.71</v>
      </c>
      <c r="E19" s="384">
        <v>291952.52</v>
      </c>
      <c r="F19" s="384"/>
      <c r="G19" s="119">
        <v>291952.52</v>
      </c>
      <c r="H19" s="119">
        <v>17030.580000000002</v>
      </c>
      <c r="I19" s="119">
        <v>291952.52</v>
      </c>
      <c r="J19" s="119">
        <v>58390.559999999998</v>
      </c>
      <c r="K19" s="119">
        <v>291952.52</v>
      </c>
      <c r="L19" s="119">
        <v>291952.52</v>
      </c>
      <c r="M19" s="119">
        <v>46225.86</v>
      </c>
      <c r="N19" s="119">
        <v>245726.66</v>
      </c>
    </row>
    <row r="20" spans="1:14" s="90" customFormat="1" ht="23.25" hidden="1" customHeight="1" outlineLevel="1" x14ac:dyDescent="0.2">
      <c r="A20" s="383" t="s">
        <v>215</v>
      </c>
      <c r="B20" s="383"/>
      <c r="C20" s="118"/>
      <c r="D20" s="119">
        <v>52410.71</v>
      </c>
      <c r="E20" s="384">
        <v>52410.71</v>
      </c>
      <c r="F20" s="384"/>
      <c r="G20" s="119">
        <v>52410.71</v>
      </c>
      <c r="H20" s="119">
        <v>3057.32</v>
      </c>
      <c r="I20" s="119">
        <v>52410.71</v>
      </c>
      <c r="J20" s="119">
        <v>10482.24</v>
      </c>
      <c r="K20" s="119">
        <v>52410.71</v>
      </c>
      <c r="L20" s="119">
        <v>52410.71</v>
      </c>
      <c r="M20" s="119">
        <v>8298.44</v>
      </c>
      <c r="N20" s="119">
        <v>44112.27</v>
      </c>
    </row>
    <row r="21" spans="1:14" s="90" customFormat="1" ht="23.25" hidden="1" customHeight="1" outlineLevel="1" x14ac:dyDescent="0.2">
      <c r="A21" s="383" t="s">
        <v>215</v>
      </c>
      <c r="B21" s="383"/>
      <c r="C21" s="118"/>
      <c r="D21" s="119">
        <v>52410.71</v>
      </c>
      <c r="E21" s="384">
        <v>52410.71</v>
      </c>
      <c r="F21" s="384"/>
      <c r="G21" s="119">
        <v>52410.71</v>
      </c>
      <c r="H21" s="119">
        <v>3057.32</v>
      </c>
      <c r="I21" s="119">
        <v>52410.71</v>
      </c>
      <c r="J21" s="119">
        <v>10482.24</v>
      </c>
      <c r="K21" s="119">
        <v>52410.71</v>
      </c>
      <c r="L21" s="119">
        <v>52410.71</v>
      </c>
      <c r="M21" s="119">
        <v>8298.44</v>
      </c>
      <c r="N21" s="119">
        <v>44112.27</v>
      </c>
    </row>
    <row r="22" spans="1:14" s="90" customFormat="1" ht="23.25" hidden="1" customHeight="1" outlineLevel="1" x14ac:dyDescent="0.2">
      <c r="A22" s="383" t="s">
        <v>215</v>
      </c>
      <c r="B22" s="383"/>
      <c r="C22" s="118"/>
      <c r="D22" s="119">
        <v>52410.71</v>
      </c>
      <c r="E22" s="384">
        <v>52410.71</v>
      </c>
      <c r="F22" s="384"/>
      <c r="G22" s="119">
        <v>52410.71</v>
      </c>
      <c r="H22" s="119">
        <v>3057.32</v>
      </c>
      <c r="I22" s="119">
        <v>52410.71</v>
      </c>
      <c r="J22" s="119">
        <v>10482.24</v>
      </c>
      <c r="K22" s="119">
        <v>52410.71</v>
      </c>
      <c r="L22" s="119">
        <v>52410.71</v>
      </c>
      <c r="M22" s="119">
        <v>8298.44</v>
      </c>
      <c r="N22" s="119">
        <v>44112.27</v>
      </c>
    </row>
    <row r="23" spans="1:14" s="90" customFormat="1" ht="12" hidden="1" customHeight="1" outlineLevel="1" x14ac:dyDescent="0.2">
      <c r="A23" s="383" t="s">
        <v>216</v>
      </c>
      <c r="B23" s="383"/>
      <c r="C23" s="118"/>
      <c r="D23" s="119">
        <v>152071.43</v>
      </c>
      <c r="E23" s="384">
        <v>152071.43</v>
      </c>
      <c r="F23" s="384"/>
      <c r="G23" s="119">
        <v>152071.43</v>
      </c>
      <c r="H23" s="119">
        <v>8870.82</v>
      </c>
      <c r="I23" s="119">
        <v>152071.43</v>
      </c>
      <c r="J23" s="119">
        <v>30414.240000000002</v>
      </c>
      <c r="K23" s="119">
        <v>152071.43</v>
      </c>
      <c r="L23" s="119">
        <v>152071.43</v>
      </c>
      <c r="M23" s="119">
        <v>24077.94</v>
      </c>
      <c r="N23" s="119">
        <v>127993.49</v>
      </c>
    </row>
    <row r="24" spans="1:14" s="90" customFormat="1" ht="12" hidden="1" customHeight="1" outlineLevel="1" x14ac:dyDescent="0.2">
      <c r="A24" s="383" t="s">
        <v>217</v>
      </c>
      <c r="B24" s="383"/>
      <c r="C24" s="119">
        <v>6662.65</v>
      </c>
      <c r="D24" s="119">
        <v>6662656.25</v>
      </c>
      <c r="E24" s="387">
        <v>6655993.5999999996</v>
      </c>
      <c r="F24" s="387"/>
      <c r="G24" s="119">
        <v>6662656.25</v>
      </c>
      <c r="H24" s="119">
        <v>295821.92</v>
      </c>
      <c r="I24" s="119">
        <v>6662656.25</v>
      </c>
      <c r="J24" s="119">
        <v>610132.71</v>
      </c>
      <c r="K24" s="119">
        <v>6662656.25</v>
      </c>
      <c r="L24" s="119">
        <v>6662656.25</v>
      </c>
      <c r="M24" s="119">
        <v>517688.36</v>
      </c>
      <c r="N24" s="119">
        <v>6144967.8899999997</v>
      </c>
    </row>
    <row r="25" spans="1:14" s="90" customFormat="1" ht="12" hidden="1" customHeight="1" outlineLevel="1" x14ac:dyDescent="0.2">
      <c r="A25" s="383" t="s">
        <v>218</v>
      </c>
      <c r="B25" s="383"/>
      <c r="C25" s="120">
        <v>10991</v>
      </c>
      <c r="D25" s="120">
        <v>10991103</v>
      </c>
      <c r="E25" s="388">
        <v>10980112</v>
      </c>
      <c r="F25" s="388"/>
      <c r="G25" s="120">
        <v>10991103</v>
      </c>
      <c r="H25" s="119">
        <v>488004.96</v>
      </c>
      <c r="I25" s="120">
        <v>10991103</v>
      </c>
      <c r="J25" s="119">
        <v>1006510.23</v>
      </c>
      <c r="K25" s="120">
        <v>10991103</v>
      </c>
      <c r="L25" s="120">
        <v>10991103</v>
      </c>
      <c r="M25" s="119">
        <v>854008.68</v>
      </c>
      <c r="N25" s="119">
        <v>10137094.32</v>
      </c>
    </row>
    <row r="26" spans="1:14" s="90" customFormat="1" ht="12" hidden="1" customHeight="1" outlineLevel="1" x14ac:dyDescent="0.2">
      <c r="A26" s="383" t="s">
        <v>219</v>
      </c>
      <c r="B26" s="383"/>
      <c r="C26" s="119">
        <v>2628.56</v>
      </c>
      <c r="D26" s="120">
        <v>2628562</v>
      </c>
      <c r="E26" s="384">
        <v>2625933.44</v>
      </c>
      <c r="F26" s="384"/>
      <c r="G26" s="118"/>
      <c r="H26" s="118"/>
      <c r="I26" s="120">
        <v>5257124</v>
      </c>
      <c r="J26" s="119">
        <v>65648.34</v>
      </c>
      <c r="K26" s="120">
        <v>2628562</v>
      </c>
      <c r="L26" s="120">
        <v>2628562</v>
      </c>
      <c r="M26" s="119">
        <v>65648.34</v>
      </c>
      <c r="N26" s="119">
        <v>2562913.66</v>
      </c>
    </row>
    <row r="27" spans="1:14" s="90" customFormat="1" ht="12" hidden="1" customHeight="1" outlineLevel="1" x14ac:dyDescent="0.2">
      <c r="A27" s="383" t="s">
        <v>220</v>
      </c>
      <c r="B27" s="383"/>
      <c r="C27" s="122">
        <v>157.77000000000001</v>
      </c>
      <c r="D27" s="119">
        <v>157774.96</v>
      </c>
      <c r="E27" s="384">
        <v>157617.19</v>
      </c>
      <c r="F27" s="384"/>
      <c r="G27" s="119">
        <v>157774.96</v>
      </c>
      <c r="H27" s="119">
        <v>7005.28</v>
      </c>
      <c r="I27" s="119">
        <v>157774.96</v>
      </c>
      <c r="J27" s="119">
        <v>14448.39</v>
      </c>
      <c r="K27" s="119">
        <v>157774.96</v>
      </c>
      <c r="L27" s="119">
        <v>157774.96</v>
      </c>
      <c r="M27" s="119">
        <v>12259.24</v>
      </c>
      <c r="N27" s="119">
        <v>145515.72</v>
      </c>
    </row>
    <row r="28" spans="1:14" s="90" customFormat="1" ht="12" hidden="1" customHeight="1" outlineLevel="1" x14ac:dyDescent="0.2">
      <c r="A28" s="383" t="s">
        <v>221</v>
      </c>
      <c r="B28" s="383"/>
      <c r="C28" s="118"/>
      <c r="D28" s="120">
        <v>98826</v>
      </c>
      <c r="E28" s="388">
        <v>98826</v>
      </c>
      <c r="F28" s="388"/>
      <c r="G28" s="118"/>
      <c r="H28" s="118"/>
      <c r="I28" s="120">
        <v>197652</v>
      </c>
      <c r="J28" s="121">
        <v>9882.6</v>
      </c>
      <c r="K28" s="120">
        <v>98826</v>
      </c>
      <c r="L28" s="120">
        <v>98826</v>
      </c>
      <c r="M28" s="121">
        <v>9882.6</v>
      </c>
      <c r="N28" s="121">
        <v>88943.4</v>
      </c>
    </row>
    <row r="29" spans="1:14" s="90" customFormat="1" ht="12" hidden="1" customHeight="1" outlineLevel="1" x14ac:dyDescent="0.2">
      <c r="A29" s="383" t="s">
        <v>222</v>
      </c>
      <c r="B29" s="383"/>
      <c r="C29" s="118"/>
      <c r="D29" s="119">
        <v>7552341.6799999997</v>
      </c>
      <c r="E29" s="384">
        <v>7552341.6799999997</v>
      </c>
      <c r="F29" s="384"/>
      <c r="G29" s="118"/>
      <c r="H29" s="118"/>
      <c r="I29" s="119">
        <v>15104683.359999999</v>
      </c>
      <c r="J29" s="119">
        <v>755234.16</v>
      </c>
      <c r="K29" s="119">
        <v>7552341.6799999997</v>
      </c>
      <c r="L29" s="119">
        <v>7552341.6799999997</v>
      </c>
      <c r="M29" s="119">
        <v>755234.16</v>
      </c>
      <c r="N29" s="119">
        <v>6797107.5199999996</v>
      </c>
    </row>
    <row r="30" spans="1:14" s="90" customFormat="1" ht="12" hidden="1" customHeight="1" outlineLevel="1" x14ac:dyDescent="0.2">
      <c r="A30" s="383" t="s">
        <v>222</v>
      </c>
      <c r="B30" s="383"/>
      <c r="C30" s="118"/>
      <c r="D30" s="119">
        <v>7552341.6799999997</v>
      </c>
      <c r="E30" s="384">
        <v>7552341.6799999997</v>
      </c>
      <c r="F30" s="384"/>
      <c r="G30" s="118"/>
      <c r="H30" s="118"/>
      <c r="I30" s="119">
        <v>15104683.359999999</v>
      </c>
      <c r="J30" s="119">
        <v>755234.16</v>
      </c>
      <c r="K30" s="119">
        <v>7552341.6799999997</v>
      </c>
      <c r="L30" s="119">
        <v>7552341.6799999997</v>
      </c>
      <c r="M30" s="119">
        <v>755234.16</v>
      </c>
      <c r="N30" s="119">
        <v>6797107.5199999996</v>
      </c>
    </row>
    <row r="31" spans="1:14" s="90" customFormat="1" ht="12" hidden="1" customHeight="1" outlineLevel="1" x14ac:dyDescent="0.2">
      <c r="A31" s="383" t="s">
        <v>223</v>
      </c>
      <c r="B31" s="383"/>
      <c r="C31" s="119">
        <v>305500.33</v>
      </c>
      <c r="D31" s="121">
        <v>305500328.5</v>
      </c>
      <c r="E31" s="384">
        <v>305194828.17000002</v>
      </c>
      <c r="F31" s="384"/>
      <c r="G31" s="118"/>
      <c r="H31" s="118"/>
      <c r="I31" s="120">
        <v>611000657</v>
      </c>
      <c r="J31" s="119">
        <v>15259741.380000001</v>
      </c>
      <c r="K31" s="121">
        <v>305500328.5</v>
      </c>
      <c r="L31" s="121">
        <v>305500328.5</v>
      </c>
      <c r="M31" s="119">
        <v>15259741.380000001</v>
      </c>
      <c r="N31" s="119">
        <v>290240587.12</v>
      </c>
    </row>
    <row r="32" spans="1:14" s="90" customFormat="1" ht="12" hidden="1" customHeight="1" outlineLevel="1" x14ac:dyDescent="0.2">
      <c r="A32" s="383" t="s">
        <v>224</v>
      </c>
      <c r="B32" s="383"/>
      <c r="C32" s="118"/>
      <c r="D32" s="119">
        <v>1273985.1399999999</v>
      </c>
      <c r="E32" s="384">
        <v>1273985.1399999999</v>
      </c>
      <c r="F32" s="384"/>
      <c r="G32" s="118"/>
      <c r="H32" s="118"/>
      <c r="I32" s="119">
        <v>2547970.2799999998</v>
      </c>
      <c r="J32" s="119">
        <v>127398.54</v>
      </c>
      <c r="K32" s="119">
        <v>1273985.1399999999</v>
      </c>
      <c r="L32" s="119">
        <v>1273985.1399999999</v>
      </c>
      <c r="M32" s="119">
        <v>127398.54</v>
      </c>
      <c r="N32" s="121">
        <v>1146586.6000000001</v>
      </c>
    </row>
    <row r="33" spans="1:14" s="90" customFormat="1" ht="12" hidden="1" customHeight="1" outlineLevel="1" x14ac:dyDescent="0.2">
      <c r="A33" s="383" t="s">
        <v>224</v>
      </c>
      <c r="B33" s="383"/>
      <c r="C33" s="118"/>
      <c r="D33" s="119">
        <v>1273985.1499999999</v>
      </c>
      <c r="E33" s="384">
        <v>1273985.1499999999</v>
      </c>
      <c r="F33" s="384"/>
      <c r="G33" s="118"/>
      <c r="H33" s="118"/>
      <c r="I33" s="121">
        <v>2547970.2999999998</v>
      </c>
      <c r="J33" s="119">
        <v>127398.54</v>
      </c>
      <c r="K33" s="119">
        <v>1273985.1499999999</v>
      </c>
      <c r="L33" s="119">
        <v>1273985.1499999999</v>
      </c>
      <c r="M33" s="119">
        <v>127398.54</v>
      </c>
      <c r="N33" s="119">
        <v>1146586.6100000001</v>
      </c>
    </row>
    <row r="34" spans="1:14" s="90" customFormat="1" ht="12" hidden="1" customHeight="1" outlineLevel="1" x14ac:dyDescent="0.2">
      <c r="A34" s="383" t="s">
        <v>225</v>
      </c>
      <c r="B34" s="383"/>
      <c r="C34" s="118"/>
      <c r="D34" s="119">
        <v>5508.93</v>
      </c>
      <c r="E34" s="384">
        <v>5508.93</v>
      </c>
      <c r="F34" s="384"/>
      <c r="G34" s="119">
        <v>5508.93</v>
      </c>
      <c r="H34" s="122">
        <v>734.56</v>
      </c>
      <c r="I34" s="119">
        <v>5508.93</v>
      </c>
      <c r="J34" s="119">
        <v>1515.03</v>
      </c>
      <c r="K34" s="119">
        <v>5508.93</v>
      </c>
      <c r="L34" s="119">
        <v>5508.93</v>
      </c>
      <c r="M34" s="119">
        <v>1285.48</v>
      </c>
      <c r="N34" s="119">
        <v>4223.45</v>
      </c>
    </row>
    <row r="35" spans="1:14" s="90" customFormat="1" ht="12" hidden="1" customHeight="1" outlineLevel="1" x14ac:dyDescent="0.2">
      <c r="A35" s="383" t="s">
        <v>225</v>
      </c>
      <c r="B35" s="383"/>
      <c r="C35" s="118"/>
      <c r="D35" s="119">
        <v>5508.93</v>
      </c>
      <c r="E35" s="384">
        <v>5508.93</v>
      </c>
      <c r="F35" s="384"/>
      <c r="G35" s="119">
        <v>5508.93</v>
      </c>
      <c r="H35" s="122">
        <v>734.56</v>
      </c>
      <c r="I35" s="119">
        <v>5508.93</v>
      </c>
      <c r="J35" s="119">
        <v>1515.03</v>
      </c>
      <c r="K35" s="119">
        <v>5508.93</v>
      </c>
      <c r="L35" s="119">
        <v>5508.93</v>
      </c>
      <c r="M35" s="119">
        <v>1285.48</v>
      </c>
      <c r="N35" s="119">
        <v>4223.45</v>
      </c>
    </row>
    <row r="36" spans="1:14" s="90" customFormat="1" ht="12" hidden="1" customHeight="1" outlineLevel="1" x14ac:dyDescent="0.2">
      <c r="A36" s="383" t="s">
        <v>225</v>
      </c>
      <c r="B36" s="383"/>
      <c r="C36" s="118"/>
      <c r="D36" s="119">
        <v>5508.93</v>
      </c>
      <c r="E36" s="384">
        <v>5508.93</v>
      </c>
      <c r="F36" s="384"/>
      <c r="G36" s="119">
        <v>5508.93</v>
      </c>
      <c r="H36" s="122">
        <v>734.56</v>
      </c>
      <c r="I36" s="119">
        <v>5508.93</v>
      </c>
      <c r="J36" s="119">
        <v>1515.03</v>
      </c>
      <c r="K36" s="119">
        <v>5508.93</v>
      </c>
      <c r="L36" s="119">
        <v>5508.93</v>
      </c>
      <c r="M36" s="119">
        <v>1285.48</v>
      </c>
      <c r="N36" s="119">
        <v>4223.45</v>
      </c>
    </row>
    <row r="37" spans="1:14" s="90" customFormat="1" ht="12" hidden="1" customHeight="1" outlineLevel="1" x14ac:dyDescent="0.2">
      <c r="A37" s="383" t="s">
        <v>225</v>
      </c>
      <c r="B37" s="383"/>
      <c r="C37" s="118"/>
      <c r="D37" s="119">
        <v>5508.93</v>
      </c>
      <c r="E37" s="384">
        <v>5508.93</v>
      </c>
      <c r="F37" s="384"/>
      <c r="G37" s="119">
        <v>5508.93</v>
      </c>
      <c r="H37" s="122">
        <v>734.56</v>
      </c>
      <c r="I37" s="119">
        <v>5508.93</v>
      </c>
      <c r="J37" s="119">
        <v>1515.03</v>
      </c>
      <c r="K37" s="119">
        <v>5508.93</v>
      </c>
      <c r="L37" s="119">
        <v>5508.93</v>
      </c>
      <c r="M37" s="119">
        <v>1285.48</v>
      </c>
      <c r="N37" s="119">
        <v>4223.45</v>
      </c>
    </row>
    <row r="38" spans="1:14" s="90" customFormat="1" ht="12" hidden="1" customHeight="1" outlineLevel="1" x14ac:dyDescent="0.2">
      <c r="A38" s="383" t="s">
        <v>225</v>
      </c>
      <c r="B38" s="383"/>
      <c r="C38" s="118"/>
      <c r="D38" s="119">
        <v>5508.93</v>
      </c>
      <c r="E38" s="384">
        <v>5508.93</v>
      </c>
      <c r="F38" s="384"/>
      <c r="G38" s="119">
        <v>5508.93</v>
      </c>
      <c r="H38" s="122">
        <v>734.56</v>
      </c>
      <c r="I38" s="119">
        <v>5508.93</v>
      </c>
      <c r="J38" s="119">
        <v>1515.03</v>
      </c>
      <c r="K38" s="119">
        <v>5508.93</v>
      </c>
      <c r="L38" s="119">
        <v>5508.93</v>
      </c>
      <c r="M38" s="119">
        <v>1285.48</v>
      </c>
      <c r="N38" s="119">
        <v>4223.45</v>
      </c>
    </row>
    <row r="39" spans="1:14" s="90" customFormat="1" ht="12" hidden="1" customHeight="1" outlineLevel="1" x14ac:dyDescent="0.2">
      <c r="A39" s="383" t="s">
        <v>225</v>
      </c>
      <c r="B39" s="383"/>
      <c r="C39" s="118"/>
      <c r="D39" s="119">
        <v>5508.93</v>
      </c>
      <c r="E39" s="384">
        <v>5508.93</v>
      </c>
      <c r="F39" s="384"/>
      <c r="G39" s="119">
        <v>5508.93</v>
      </c>
      <c r="H39" s="122">
        <v>734.56</v>
      </c>
      <c r="I39" s="119">
        <v>5508.93</v>
      </c>
      <c r="J39" s="119">
        <v>1515.03</v>
      </c>
      <c r="K39" s="119">
        <v>5508.93</v>
      </c>
      <c r="L39" s="119">
        <v>5508.93</v>
      </c>
      <c r="M39" s="119">
        <v>1285.48</v>
      </c>
      <c r="N39" s="119">
        <v>4223.45</v>
      </c>
    </row>
    <row r="40" spans="1:14" s="90" customFormat="1" ht="12" hidden="1" customHeight="1" outlineLevel="1" x14ac:dyDescent="0.2">
      <c r="A40" s="383" t="s">
        <v>226</v>
      </c>
      <c r="B40" s="383"/>
      <c r="C40" s="119">
        <v>8219.14</v>
      </c>
      <c r="D40" s="119">
        <v>8219138.5700000003</v>
      </c>
      <c r="E40" s="384">
        <v>8125077.71</v>
      </c>
      <c r="F40" s="384"/>
      <c r="G40" s="119">
        <v>8219138.5700000003</v>
      </c>
      <c r="H40" s="119">
        <v>364929.76</v>
      </c>
      <c r="I40" s="119">
        <v>9005395.75</v>
      </c>
      <c r="J40" s="119">
        <v>760051.11</v>
      </c>
      <c r="K40" s="119">
        <v>8612267.1600000001</v>
      </c>
      <c r="L40" s="119">
        <v>8612267.1600000001</v>
      </c>
      <c r="M40" s="119">
        <v>646010.56000000006</v>
      </c>
      <c r="N40" s="121">
        <v>7966256.5999999996</v>
      </c>
    </row>
    <row r="41" spans="1:14" s="90" customFormat="1" ht="12" hidden="1" customHeight="1" outlineLevel="1" x14ac:dyDescent="0.2">
      <c r="A41" s="383" t="s">
        <v>227</v>
      </c>
      <c r="B41" s="383"/>
      <c r="C41" s="118"/>
      <c r="D41" s="121">
        <v>915092.5</v>
      </c>
      <c r="E41" s="123"/>
      <c r="F41" s="124"/>
      <c r="G41" s="121">
        <v>915092.5</v>
      </c>
      <c r="H41" s="118"/>
      <c r="I41" s="121">
        <v>915092.5</v>
      </c>
      <c r="J41" s="118"/>
      <c r="K41" s="121">
        <v>915092.5</v>
      </c>
      <c r="L41" s="121">
        <v>915092.5</v>
      </c>
      <c r="M41" s="118"/>
      <c r="N41" s="121">
        <v>915092.5</v>
      </c>
    </row>
    <row r="42" spans="1:14" s="90" customFormat="1" ht="12" hidden="1" customHeight="1" outlineLevel="1" x14ac:dyDescent="0.2">
      <c r="A42" s="383" t="s">
        <v>228</v>
      </c>
      <c r="B42" s="383"/>
      <c r="C42" s="118"/>
      <c r="D42" s="120">
        <v>11625</v>
      </c>
      <c r="E42" s="388">
        <v>11625</v>
      </c>
      <c r="F42" s="388"/>
      <c r="G42" s="120">
        <v>11625</v>
      </c>
      <c r="H42" s="119">
        <v>1549.92</v>
      </c>
      <c r="I42" s="120">
        <v>11625</v>
      </c>
      <c r="J42" s="119">
        <v>3196.71</v>
      </c>
      <c r="K42" s="120">
        <v>11625</v>
      </c>
      <c r="L42" s="120">
        <v>11625</v>
      </c>
      <c r="M42" s="119">
        <v>2712.36</v>
      </c>
      <c r="N42" s="119">
        <v>8912.64</v>
      </c>
    </row>
    <row r="43" spans="1:14" s="90" customFormat="1" ht="12" hidden="1" customHeight="1" outlineLevel="1" x14ac:dyDescent="0.2">
      <c r="A43" s="383" t="s">
        <v>228</v>
      </c>
      <c r="B43" s="383"/>
      <c r="C43" s="118"/>
      <c r="D43" s="120">
        <v>11625</v>
      </c>
      <c r="E43" s="388">
        <v>11625</v>
      </c>
      <c r="F43" s="388"/>
      <c r="G43" s="120">
        <v>11625</v>
      </c>
      <c r="H43" s="119">
        <v>1549.92</v>
      </c>
      <c r="I43" s="120">
        <v>11625</v>
      </c>
      <c r="J43" s="119">
        <v>3196.71</v>
      </c>
      <c r="K43" s="120">
        <v>11625</v>
      </c>
      <c r="L43" s="120">
        <v>11625</v>
      </c>
      <c r="M43" s="119">
        <v>2712.36</v>
      </c>
      <c r="N43" s="119">
        <v>8912.64</v>
      </c>
    </row>
    <row r="44" spans="1:14" s="90" customFormat="1" ht="12" hidden="1" customHeight="1" outlineLevel="1" x14ac:dyDescent="0.2">
      <c r="A44" s="383" t="s">
        <v>228</v>
      </c>
      <c r="B44" s="383"/>
      <c r="C44" s="118"/>
      <c r="D44" s="120">
        <v>11625</v>
      </c>
      <c r="E44" s="388">
        <v>11625</v>
      </c>
      <c r="F44" s="388"/>
      <c r="G44" s="120">
        <v>11625</v>
      </c>
      <c r="H44" s="119">
        <v>1549.92</v>
      </c>
      <c r="I44" s="120">
        <v>11625</v>
      </c>
      <c r="J44" s="119">
        <v>3196.71</v>
      </c>
      <c r="K44" s="120">
        <v>11625</v>
      </c>
      <c r="L44" s="120">
        <v>11625</v>
      </c>
      <c r="M44" s="119">
        <v>2712.36</v>
      </c>
      <c r="N44" s="119">
        <v>8912.64</v>
      </c>
    </row>
    <row r="45" spans="1:14" s="90" customFormat="1" ht="12" hidden="1" customHeight="1" outlineLevel="1" x14ac:dyDescent="0.2">
      <c r="A45" s="383" t="s">
        <v>228</v>
      </c>
      <c r="B45" s="383"/>
      <c r="C45" s="118"/>
      <c r="D45" s="120">
        <v>11625</v>
      </c>
      <c r="E45" s="388">
        <v>11625</v>
      </c>
      <c r="F45" s="388"/>
      <c r="G45" s="120">
        <v>11625</v>
      </c>
      <c r="H45" s="119">
        <v>1549.92</v>
      </c>
      <c r="I45" s="120">
        <v>11625</v>
      </c>
      <c r="J45" s="119">
        <v>3196.71</v>
      </c>
      <c r="K45" s="120">
        <v>11625</v>
      </c>
      <c r="L45" s="120">
        <v>11625</v>
      </c>
      <c r="M45" s="119">
        <v>2712.36</v>
      </c>
      <c r="N45" s="119">
        <v>8912.64</v>
      </c>
    </row>
    <row r="46" spans="1:14" s="90" customFormat="1" ht="12" hidden="1" customHeight="1" outlineLevel="1" x14ac:dyDescent="0.2">
      <c r="A46" s="383" t="s">
        <v>229</v>
      </c>
      <c r="B46" s="383"/>
      <c r="C46" s="119">
        <v>2466.8200000000002</v>
      </c>
      <c r="D46" s="121">
        <v>2466812.5</v>
      </c>
      <c r="E46" s="384">
        <v>3923177.97</v>
      </c>
      <c r="F46" s="384"/>
      <c r="G46" s="118"/>
      <c r="H46" s="118"/>
      <c r="I46" s="119">
        <v>6392457.29</v>
      </c>
      <c r="J46" s="119">
        <v>185375.61</v>
      </c>
      <c r="K46" s="121">
        <v>2466812.5</v>
      </c>
      <c r="L46" s="119">
        <v>3925644.79</v>
      </c>
      <c r="M46" s="119">
        <v>185375.61</v>
      </c>
      <c r="N46" s="119">
        <v>3740269.18</v>
      </c>
    </row>
    <row r="47" spans="1:14" s="90" customFormat="1" ht="12" hidden="1" customHeight="1" outlineLevel="1" x14ac:dyDescent="0.2">
      <c r="A47" s="383" t="s">
        <v>230</v>
      </c>
      <c r="B47" s="383"/>
      <c r="C47" s="118"/>
      <c r="D47" s="119">
        <v>1746475.71</v>
      </c>
      <c r="E47" s="384">
        <v>1746475.71</v>
      </c>
      <c r="F47" s="384"/>
      <c r="G47" s="118"/>
      <c r="H47" s="118"/>
      <c r="I47" s="119">
        <v>3492951.42</v>
      </c>
      <c r="J47" s="119">
        <v>87323.76</v>
      </c>
      <c r="K47" s="119">
        <v>1746475.71</v>
      </c>
      <c r="L47" s="119">
        <v>1746475.71</v>
      </c>
      <c r="M47" s="119">
        <v>87323.76</v>
      </c>
      <c r="N47" s="119">
        <v>1659151.95</v>
      </c>
    </row>
    <row r="48" spans="1:14" s="90" customFormat="1" ht="12" hidden="1" customHeight="1" outlineLevel="1" x14ac:dyDescent="0.2">
      <c r="A48" s="383" t="s">
        <v>230</v>
      </c>
      <c r="B48" s="383"/>
      <c r="C48" s="118"/>
      <c r="D48" s="119">
        <v>1746475.72</v>
      </c>
      <c r="E48" s="384">
        <v>1746475.72</v>
      </c>
      <c r="F48" s="384"/>
      <c r="G48" s="118"/>
      <c r="H48" s="118"/>
      <c r="I48" s="119">
        <v>3492951.44</v>
      </c>
      <c r="J48" s="119">
        <v>87323.76</v>
      </c>
      <c r="K48" s="119">
        <v>1746475.72</v>
      </c>
      <c r="L48" s="119">
        <v>1746475.72</v>
      </c>
      <c r="M48" s="119">
        <v>87323.76</v>
      </c>
      <c r="N48" s="119">
        <v>1659151.96</v>
      </c>
    </row>
    <row r="49" spans="1:14" s="90" customFormat="1" ht="12" hidden="1" customHeight="1" outlineLevel="1" x14ac:dyDescent="0.2">
      <c r="A49" s="383" t="s">
        <v>231</v>
      </c>
      <c r="B49" s="383"/>
      <c r="C49" s="118"/>
      <c r="D49" s="119">
        <v>60267.86</v>
      </c>
      <c r="E49" s="384">
        <v>60267.86</v>
      </c>
      <c r="F49" s="384"/>
      <c r="G49" s="119">
        <v>60267.86</v>
      </c>
      <c r="H49" s="119">
        <v>16071.36</v>
      </c>
      <c r="I49" s="119">
        <v>60267.86</v>
      </c>
      <c r="J49" s="119">
        <v>33147.18</v>
      </c>
      <c r="K49" s="119">
        <v>60267.86</v>
      </c>
      <c r="L49" s="119">
        <v>60267.86</v>
      </c>
      <c r="M49" s="119">
        <v>28124.880000000001</v>
      </c>
      <c r="N49" s="119">
        <v>32142.98</v>
      </c>
    </row>
    <row r="50" spans="1:14" s="90" customFormat="1" ht="12" hidden="1" customHeight="1" outlineLevel="1" x14ac:dyDescent="0.2">
      <c r="A50" s="383" t="s">
        <v>232</v>
      </c>
      <c r="B50" s="383"/>
      <c r="C50" s="120">
        <v>58189</v>
      </c>
      <c r="D50" s="120">
        <v>58188966</v>
      </c>
      <c r="E50" s="388">
        <v>58130777</v>
      </c>
      <c r="F50" s="388"/>
      <c r="G50" s="120">
        <v>58188966</v>
      </c>
      <c r="H50" s="119">
        <v>2583590.08</v>
      </c>
      <c r="I50" s="120">
        <v>58188966</v>
      </c>
      <c r="J50" s="119">
        <v>5328654.54</v>
      </c>
      <c r="K50" s="120">
        <v>58188966</v>
      </c>
      <c r="L50" s="120">
        <v>58188966</v>
      </c>
      <c r="M50" s="119">
        <v>4521282.6399999997</v>
      </c>
      <c r="N50" s="119">
        <v>53667683.359999999</v>
      </c>
    </row>
    <row r="51" spans="1:14" s="90" customFormat="1" ht="12" hidden="1" customHeight="1" outlineLevel="1" x14ac:dyDescent="0.2">
      <c r="A51" s="383" t="s">
        <v>233</v>
      </c>
      <c r="B51" s="383"/>
      <c r="C51" s="118"/>
      <c r="D51" s="119">
        <v>63928.57</v>
      </c>
      <c r="E51" s="384">
        <v>63928.57</v>
      </c>
      <c r="F51" s="384"/>
      <c r="G51" s="119">
        <v>63928.57</v>
      </c>
      <c r="H51" s="119">
        <v>3729.18</v>
      </c>
      <c r="I51" s="119">
        <v>63928.57</v>
      </c>
      <c r="J51" s="119">
        <v>12785.76</v>
      </c>
      <c r="K51" s="119">
        <v>63928.57</v>
      </c>
      <c r="L51" s="119">
        <v>63928.57</v>
      </c>
      <c r="M51" s="119">
        <v>10122.06</v>
      </c>
      <c r="N51" s="119">
        <v>53806.51</v>
      </c>
    </row>
    <row r="52" spans="1:14" s="90" customFormat="1" ht="12" hidden="1" customHeight="1" outlineLevel="1" x14ac:dyDescent="0.2">
      <c r="A52" s="383" t="s">
        <v>233</v>
      </c>
      <c r="B52" s="383"/>
      <c r="C52" s="118"/>
      <c r="D52" s="119">
        <v>63928.57</v>
      </c>
      <c r="E52" s="384">
        <v>63928.57</v>
      </c>
      <c r="F52" s="384"/>
      <c r="G52" s="119">
        <v>63928.57</v>
      </c>
      <c r="H52" s="119">
        <v>3729.18</v>
      </c>
      <c r="I52" s="119">
        <v>63928.57</v>
      </c>
      <c r="J52" s="119">
        <v>12785.76</v>
      </c>
      <c r="K52" s="119">
        <v>63928.57</v>
      </c>
      <c r="L52" s="119">
        <v>63928.57</v>
      </c>
      <c r="M52" s="119">
        <v>10122.06</v>
      </c>
      <c r="N52" s="119">
        <v>53806.51</v>
      </c>
    </row>
    <row r="53" spans="1:14" s="90" customFormat="1" ht="12" hidden="1" customHeight="1" outlineLevel="1" x14ac:dyDescent="0.2">
      <c r="A53" s="383" t="s">
        <v>234</v>
      </c>
      <c r="B53" s="383"/>
      <c r="C53" s="120">
        <v>1283</v>
      </c>
      <c r="D53" s="120">
        <v>1283114</v>
      </c>
      <c r="E53" s="388">
        <v>1281831</v>
      </c>
      <c r="F53" s="388"/>
      <c r="G53" s="120">
        <v>1283114</v>
      </c>
      <c r="H53" s="119">
        <v>85455.360000000001</v>
      </c>
      <c r="I53" s="120">
        <v>1283114</v>
      </c>
      <c r="J53" s="119">
        <v>176251.68</v>
      </c>
      <c r="K53" s="120">
        <v>1283114</v>
      </c>
      <c r="L53" s="120">
        <v>1283114</v>
      </c>
      <c r="M53" s="119">
        <v>149546.88</v>
      </c>
      <c r="N53" s="119">
        <v>1133567.1200000001</v>
      </c>
    </row>
    <row r="54" spans="1:14" s="90" customFormat="1" ht="23.25" hidden="1" customHeight="1" outlineLevel="1" x14ac:dyDescent="0.2">
      <c r="A54" s="383" t="s">
        <v>235</v>
      </c>
      <c r="B54" s="383"/>
      <c r="C54" s="118"/>
      <c r="D54" s="119">
        <v>54642.86</v>
      </c>
      <c r="E54" s="384">
        <v>54642.86</v>
      </c>
      <c r="F54" s="384"/>
      <c r="G54" s="119">
        <v>54642.86</v>
      </c>
      <c r="H54" s="119">
        <v>3187.52</v>
      </c>
      <c r="I54" s="119">
        <v>54642.86</v>
      </c>
      <c r="J54" s="119">
        <v>10928.64</v>
      </c>
      <c r="K54" s="119">
        <v>54642.86</v>
      </c>
      <c r="L54" s="119">
        <v>54642.86</v>
      </c>
      <c r="M54" s="119">
        <v>8651.84</v>
      </c>
      <c r="N54" s="119">
        <v>45991.02</v>
      </c>
    </row>
    <row r="55" spans="1:14" s="90" customFormat="1" ht="23.25" hidden="1" customHeight="1" outlineLevel="1" x14ac:dyDescent="0.2">
      <c r="A55" s="383" t="s">
        <v>236</v>
      </c>
      <c r="B55" s="383"/>
      <c r="C55" s="118"/>
      <c r="D55" s="119">
        <v>52002.68</v>
      </c>
      <c r="E55" s="384">
        <v>52002.68</v>
      </c>
      <c r="F55" s="384"/>
      <c r="G55" s="119">
        <v>52002.68</v>
      </c>
      <c r="H55" s="119">
        <v>19067.62</v>
      </c>
      <c r="I55" s="119">
        <v>104005.36</v>
      </c>
      <c r="J55" s="119">
        <v>58069.57</v>
      </c>
      <c r="K55" s="119">
        <v>104005.36</v>
      </c>
      <c r="L55" s="119">
        <v>52002.68</v>
      </c>
      <c r="M55" s="119">
        <v>29468.14</v>
      </c>
      <c r="N55" s="119">
        <v>22534.54</v>
      </c>
    </row>
    <row r="56" spans="1:14" s="90" customFormat="1" ht="12" hidden="1" customHeight="1" outlineLevel="1" x14ac:dyDescent="0.2">
      <c r="A56" s="383" t="s">
        <v>237</v>
      </c>
      <c r="B56" s="383"/>
      <c r="C56" s="119">
        <v>6134.93</v>
      </c>
      <c r="D56" s="119">
        <v>6135928.5700000003</v>
      </c>
      <c r="E56" s="384">
        <v>6129793.6399999997</v>
      </c>
      <c r="F56" s="384"/>
      <c r="G56" s="118"/>
      <c r="H56" s="118"/>
      <c r="I56" s="119">
        <v>12271857.140000001</v>
      </c>
      <c r="J56" s="119">
        <v>306489.65999999997</v>
      </c>
      <c r="K56" s="119">
        <v>6135928.5700000003</v>
      </c>
      <c r="L56" s="119">
        <v>6135928.5700000003</v>
      </c>
      <c r="M56" s="119">
        <v>306489.65999999997</v>
      </c>
      <c r="N56" s="119">
        <v>5829438.9100000001</v>
      </c>
    </row>
    <row r="57" spans="1:14" s="90" customFormat="1" ht="12" hidden="1" customHeight="1" outlineLevel="1" x14ac:dyDescent="0.2">
      <c r="A57" s="383" t="s">
        <v>238</v>
      </c>
      <c r="B57" s="383"/>
      <c r="C57" s="118"/>
      <c r="D57" s="119">
        <v>9672511.9399999995</v>
      </c>
      <c r="E57" s="384">
        <v>9672511.9399999995</v>
      </c>
      <c r="F57" s="384"/>
      <c r="G57" s="118"/>
      <c r="H57" s="118"/>
      <c r="I57" s="119">
        <v>19345023.879999999</v>
      </c>
      <c r="J57" s="119">
        <v>967251.18</v>
      </c>
      <c r="K57" s="119">
        <v>9672511.9399999995</v>
      </c>
      <c r="L57" s="119">
        <v>9672511.9399999995</v>
      </c>
      <c r="M57" s="119">
        <v>967251.18</v>
      </c>
      <c r="N57" s="119">
        <v>8705260.7599999998</v>
      </c>
    </row>
    <row r="58" spans="1:14" s="90" customFormat="1" ht="12" hidden="1" customHeight="1" outlineLevel="1" x14ac:dyDescent="0.2">
      <c r="A58" s="383" t="s">
        <v>239</v>
      </c>
      <c r="B58" s="383"/>
      <c r="C58" s="119">
        <v>3238.73</v>
      </c>
      <c r="D58" s="119">
        <v>3238771.43</v>
      </c>
      <c r="E58" s="387">
        <v>3235532.7</v>
      </c>
      <c r="F58" s="387"/>
      <c r="G58" s="119">
        <v>3238771.43</v>
      </c>
      <c r="H58" s="119">
        <v>143801.44</v>
      </c>
      <c r="I58" s="119">
        <v>3238771.43</v>
      </c>
      <c r="J58" s="119">
        <v>296590.46999999997</v>
      </c>
      <c r="K58" s="119">
        <v>3238771.43</v>
      </c>
      <c r="L58" s="119">
        <v>3238771.43</v>
      </c>
      <c r="M58" s="119">
        <v>251652.52</v>
      </c>
      <c r="N58" s="119">
        <v>2987118.91</v>
      </c>
    </row>
    <row r="59" spans="1:14" s="90" customFormat="1" ht="12" hidden="1" customHeight="1" outlineLevel="1" x14ac:dyDescent="0.2">
      <c r="A59" s="383" t="s">
        <v>240</v>
      </c>
      <c r="B59" s="383"/>
      <c r="C59" s="119">
        <v>14681.65</v>
      </c>
      <c r="D59" s="120">
        <v>14681653</v>
      </c>
      <c r="E59" s="384">
        <v>14666971.35</v>
      </c>
      <c r="F59" s="384"/>
      <c r="G59" s="120">
        <v>14681653</v>
      </c>
      <c r="H59" s="119">
        <v>651865.43999999994</v>
      </c>
      <c r="I59" s="120">
        <v>14681653</v>
      </c>
      <c r="J59" s="119">
        <v>1344472.47</v>
      </c>
      <c r="K59" s="120">
        <v>14681653</v>
      </c>
      <c r="L59" s="120">
        <v>14681653</v>
      </c>
      <c r="M59" s="119">
        <v>1140764.52</v>
      </c>
      <c r="N59" s="119">
        <v>13540888.48</v>
      </c>
    </row>
    <row r="60" spans="1:14" s="90" customFormat="1" ht="12" hidden="1" customHeight="1" outlineLevel="1" x14ac:dyDescent="0.2">
      <c r="A60" s="383" t="s">
        <v>241</v>
      </c>
      <c r="B60" s="383"/>
      <c r="C60" s="118"/>
      <c r="D60" s="119">
        <v>10437975.32</v>
      </c>
      <c r="E60" s="384">
        <v>10437975.32</v>
      </c>
      <c r="F60" s="384"/>
      <c r="G60" s="118"/>
      <c r="H60" s="118"/>
      <c r="I60" s="119">
        <v>20875950.640000001</v>
      </c>
      <c r="J60" s="119">
        <v>260949.36</v>
      </c>
      <c r="K60" s="119">
        <v>10437975.32</v>
      </c>
      <c r="L60" s="119">
        <v>10437975.32</v>
      </c>
      <c r="M60" s="119">
        <v>260949.36</v>
      </c>
      <c r="N60" s="119">
        <v>10177025.960000001</v>
      </c>
    </row>
    <row r="61" spans="1:14" s="90" customFormat="1" ht="23.25" hidden="1" customHeight="1" outlineLevel="1" x14ac:dyDescent="0.2">
      <c r="A61" s="383" t="s">
        <v>242</v>
      </c>
      <c r="B61" s="383"/>
      <c r="C61" s="118"/>
      <c r="D61" s="121">
        <v>22851213.399999999</v>
      </c>
      <c r="E61" s="387">
        <v>22851213.399999999</v>
      </c>
      <c r="F61" s="387"/>
      <c r="G61" s="118"/>
      <c r="H61" s="118"/>
      <c r="I61" s="121">
        <v>45702426.799999997</v>
      </c>
      <c r="J61" s="119">
        <v>2285121.36</v>
      </c>
      <c r="K61" s="121">
        <v>22851213.399999999</v>
      </c>
      <c r="L61" s="121">
        <v>22851213.399999999</v>
      </c>
      <c r="M61" s="119">
        <v>2285121.36</v>
      </c>
      <c r="N61" s="119">
        <v>20566092.039999999</v>
      </c>
    </row>
    <row r="62" spans="1:14" s="90" customFormat="1" ht="12" hidden="1" customHeight="1" outlineLevel="1" x14ac:dyDescent="0.2">
      <c r="A62" s="383" t="s">
        <v>243</v>
      </c>
      <c r="B62" s="383"/>
      <c r="C62" s="118"/>
      <c r="D62" s="119">
        <v>11474730.49</v>
      </c>
      <c r="E62" s="384">
        <v>11474730.49</v>
      </c>
      <c r="F62" s="384"/>
      <c r="G62" s="118"/>
      <c r="H62" s="118"/>
      <c r="I62" s="119">
        <v>22949460.98</v>
      </c>
      <c r="J62" s="119">
        <v>286868.28000000003</v>
      </c>
      <c r="K62" s="119">
        <v>11474730.49</v>
      </c>
      <c r="L62" s="119">
        <v>11474730.49</v>
      </c>
      <c r="M62" s="119">
        <v>286868.28000000003</v>
      </c>
      <c r="N62" s="119">
        <v>11187862.210000001</v>
      </c>
    </row>
    <row r="63" spans="1:14" s="90" customFormat="1" ht="12" hidden="1" customHeight="1" outlineLevel="1" x14ac:dyDescent="0.2">
      <c r="A63" s="383" t="s">
        <v>243</v>
      </c>
      <c r="B63" s="383"/>
      <c r="C63" s="118"/>
      <c r="D63" s="119">
        <v>11474730.49</v>
      </c>
      <c r="E63" s="384">
        <v>11474730.49</v>
      </c>
      <c r="F63" s="384"/>
      <c r="G63" s="118"/>
      <c r="H63" s="118"/>
      <c r="I63" s="119">
        <v>22949460.98</v>
      </c>
      <c r="J63" s="119">
        <v>286868.28000000003</v>
      </c>
      <c r="K63" s="119">
        <v>11474730.49</v>
      </c>
      <c r="L63" s="119">
        <v>11474730.49</v>
      </c>
      <c r="M63" s="119">
        <v>286868.28000000003</v>
      </c>
      <c r="N63" s="119">
        <v>11187862.210000001</v>
      </c>
    </row>
    <row r="64" spans="1:14" s="90" customFormat="1" ht="12" hidden="1" customHeight="1" outlineLevel="1" x14ac:dyDescent="0.2">
      <c r="A64" s="383" t="s">
        <v>244</v>
      </c>
      <c r="B64" s="383"/>
      <c r="C64" s="119">
        <v>7998.22</v>
      </c>
      <c r="D64" s="120">
        <v>7998224</v>
      </c>
      <c r="E64" s="384">
        <v>7990225.7800000003</v>
      </c>
      <c r="F64" s="384"/>
      <c r="G64" s="120">
        <v>7998224</v>
      </c>
      <c r="H64" s="119">
        <v>355121.12</v>
      </c>
      <c r="I64" s="120">
        <v>7998224</v>
      </c>
      <c r="J64" s="119">
        <v>732437.31</v>
      </c>
      <c r="K64" s="120">
        <v>7998224</v>
      </c>
      <c r="L64" s="120">
        <v>7998224</v>
      </c>
      <c r="M64" s="119">
        <v>621461.96</v>
      </c>
      <c r="N64" s="119">
        <v>7376762.04</v>
      </c>
    </row>
    <row r="65" spans="1:14" s="90" customFormat="1" ht="12" hidden="1" customHeight="1" outlineLevel="1" x14ac:dyDescent="0.2">
      <c r="A65" s="383" t="s">
        <v>245</v>
      </c>
      <c r="B65" s="383"/>
      <c r="C65" s="119">
        <v>3852.43</v>
      </c>
      <c r="D65" s="119">
        <v>3852426.79</v>
      </c>
      <c r="E65" s="384">
        <v>3848574.36</v>
      </c>
      <c r="F65" s="384"/>
      <c r="G65" s="119">
        <v>3852426.79</v>
      </c>
      <c r="H65" s="119">
        <v>171047.67999999999</v>
      </c>
      <c r="I65" s="119">
        <v>3852426.79</v>
      </c>
      <c r="J65" s="119">
        <v>352785.84</v>
      </c>
      <c r="K65" s="119">
        <v>3852426.79</v>
      </c>
      <c r="L65" s="119">
        <v>3852426.79</v>
      </c>
      <c r="M65" s="119">
        <v>299333.44</v>
      </c>
      <c r="N65" s="119">
        <v>3553093.35</v>
      </c>
    </row>
    <row r="66" spans="1:14" s="90" customFormat="1" ht="12" hidden="1" customHeight="1" outlineLevel="1" x14ac:dyDescent="0.2">
      <c r="A66" s="383" t="s">
        <v>246</v>
      </c>
      <c r="B66" s="383"/>
      <c r="C66" s="119">
        <v>3555.34</v>
      </c>
      <c r="D66" s="119">
        <v>3555341.62</v>
      </c>
      <c r="E66" s="384">
        <v>3551786.28</v>
      </c>
      <c r="F66" s="384"/>
      <c r="G66" s="118"/>
      <c r="H66" s="118"/>
      <c r="I66" s="119">
        <v>7110683.2400000002</v>
      </c>
      <c r="J66" s="119">
        <v>88794.66</v>
      </c>
      <c r="K66" s="119">
        <v>3555341.62</v>
      </c>
      <c r="L66" s="119">
        <v>3555341.62</v>
      </c>
      <c r="M66" s="119">
        <v>88794.66</v>
      </c>
      <c r="N66" s="119">
        <v>3466546.96</v>
      </c>
    </row>
    <row r="67" spans="1:14" s="90" customFormat="1" ht="12" hidden="1" customHeight="1" outlineLevel="1" x14ac:dyDescent="0.2">
      <c r="A67" s="383" t="s">
        <v>247</v>
      </c>
      <c r="B67" s="383"/>
      <c r="C67" s="119">
        <v>275734.23</v>
      </c>
      <c r="D67" s="119">
        <v>27573416.07</v>
      </c>
      <c r="E67" s="384">
        <v>27297681.84</v>
      </c>
      <c r="F67" s="384"/>
      <c r="G67" s="118"/>
      <c r="H67" s="118"/>
      <c r="I67" s="119">
        <v>55146832.140000001</v>
      </c>
      <c r="J67" s="119">
        <v>682442.04</v>
      </c>
      <c r="K67" s="119">
        <v>27573416.07</v>
      </c>
      <c r="L67" s="119">
        <v>27573416.07</v>
      </c>
      <c r="M67" s="119">
        <v>682442.04</v>
      </c>
      <c r="N67" s="119">
        <v>26890974.030000001</v>
      </c>
    </row>
    <row r="68" spans="1:14" s="90" customFormat="1" ht="12" hidden="1" customHeight="1" outlineLevel="1" x14ac:dyDescent="0.2">
      <c r="A68" s="383" t="s">
        <v>248</v>
      </c>
      <c r="B68" s="383"/>
      <c r="C68" s="120">
        <v>21531</v>
      </c>
      <c r="D68" s="120">
        <v>21531414</v>
      </c>
      <c r="E68" s="388">
        <v>21509883</v>
      </c>
      <c r="F68" s="388"/>
      <c r="G68" s="120">
        <v>21531414</v>
      </c>
      <c r="H68" s="119">
        <v>955994.72</v>
      </c>
      <c r="I68" s="120">
        <v>21531414</v>
      </c>
      <c r="J68" s="119">
        <v>1971739.11</v>
      </c>
      <c r="K68" s="120">
        <v>21531414</v>
      </c>
      <c r="L68" s="120">
        <v>21531414</v>
      </c>
      <c r="M68" s="119">
        <v>1672990.76</v>
      </c>
      <c r="N68" s="119">
        <v>19858423.239999998</v>
      </c>
    </row>
    <row r="69" spans="1:14" s="90" customFormat="1" ht="12" hidden="1" customHeight="1" outlineLevel="1" x14ac:dyDescent="0.2">
      <c r="A69" s="383" t="s">
        <v>249</v>
      </c>
      <c r="B69" s="383"/>
      <c r="C69" s="118"/>
      <c r="D69" s="119">
        <v>25392.85</v>
      </c>
      <c r="E69" s="384">
        <v>25392.85</v>
      </c>
      <c r="F69" s="384"/>
      <c r="G69" s="119">
        <v>25392.85</v>
      </c>
      <c r="H69" s="119">
        <v>3385.76</v>
      </c>
      <c r="I69" s="119">
        <v>25392.85</v>
      </c>
      <c r="J69" s="119">
        <v>6983.13</v>
      </c>
      <c r="K69" s="119">
        <v>25392.85</v>
      </c>
      <c r="L69" s="119">
        <v>25392.85</v>
      </c>
      <c r="M69" s="119">
        <v>5925.08</v>
      </c>
      <c r="N69" s="119">
        <v>19467.77</v>
      </c>
    </row>
    <row r="70" spans="1:14" s="90" customFormat="1" ht="12" hidden="1" customHeight="1" outlineLevel="1" x14ac:dyDescent="0.2">
      <c r="A70" s="383" t="s">
        <v>250</v>
      </c>
      <c r="B70" s="383"/>
      <c r="C70" s="118"/>
      <c r="D70" s="119">
        <v>710397.53</v>
      </c>
      <c r="E70" s="384">
        <v>710397.53</v>
      </c>
      <c r="F70" s="384"/>
      <c r="G70" s="118"/>
      <c r="H70" s="118"/>
      <c r="I70" s="119">
        <v>1420795.06</v>
      </c>
      <c r="J70" s="119">
        <v>71039.759999999995</v>
      </c>
      <c r="K70" s="119">
        <v>710397.53</v>
      </c>
      <c r="L70" s="119">
        <v>710397.53</v>
      </c>
      <c r="M70" s="119">
        <v>71039.759999999995</v>
      </c>
      <c r="N70" s="119">
        <v>639357.77</v>
      </c>
    </row>
    <row r="71" spans="1:14" s="90" customFormat="1" ht="12" hidden="1" customHeight="1" outlineLevel="1" x14ac:dyDescent="0.2">
      <c r="A71" s="383" t="s">
        <v>250</v>
      </c>
      <c r="B71" s="383"/>
      <c r="C71" s="118"/>
      <c r="D71" s="119">
        <v>710397.54</v>
      </c>
      <c r="E71" s="384">
        <v>710397.54</v>
      </c>
      <c r="F71" s="384"/>
      <c r="G71" s="118"/>
      <c r="H71" s="118"/>
      <c r="I71" s="119">
        <v>1420795.08</v>
      </c>
      <c r="J71" s="119">
        <v>71039.759999999995</v>
      </c>
      <c r="K71" s="119">
        <v>710397.54</v>
      </c>
      <c r="L71" s="119">
        <v>710397.54</v>
      </c>
      <c r="M71" s="119">
        <v>71039.759999999995</v>
      </c>
      <c r="N71" s="119">
        <v>639357.78</v>
      </c>
    </row>
    <row r="72" spans="1:14" s="90" customFormat="1" ht="12" hidden="1" customHeight="1" outlineLevel="1" x14ac:dyDescent="0.2">
      <c r="A72" s="383" t="s">
        <v>251</v>
      </c>
      <c r="B72" s="383"/>
      <c r="C72" s="118"/>
      <c r="D72" s="119">
        <v>1895750.18</v>
      </c>
      <c r="E72" s="384">
        <v>2142205.54</v>
      </c>
      <c r="F72" s="384"/>
      <c r="G72" s="118"/>
      <c r="H72" s="118"/>
      <c r="I72" s="119">
        <v>4037955.72</v>
      </c>
      <c r="J72" s="119">
        <v>213138.69</v>
      </c>
      <c r="K72" s="119">
        <v>1895750.18</v>
      </c>
      <c r="L72" s="119">
        <v>2142205.54</v>
      </c>
      <c r="M72" s="119">
        <v>213138.69</v>
      </c>
      <c r="N72" s="119">
        <v>1929066.85</v>
      </c>
    </row>
    <row r="73" spans="1:14" s="90" customFormat="1" ht="12" hidden="1" customHeight="1" outlineLevel="1" x14ac:dyDescent="0.2">
      <c r="A73" s="383" t="s">
        <v>252</v>
      </c>
      <c r="B73" s="383"/>
      <c r="C73" s="118"/>
      <c r="D73" s="119">
        <v>1071428.58</v>
      </c>
      <c r="E73" s="384">
        <v>1071428.58</v>
      </c>
      <c r="F73" s="384"/>
      <c r="G73" s="118"/>
      <c r="H73" s="118"/>
      <c r="I73" s="119">
        <v>2142857.16</v>
      </c>
      <c r="J73" s="119">
        <v>107142.84</v>
      </c>
      <c r="K73" s="119">
        <v>1071428.58</v>
      </c>
      <c r="L73" s="119">
        <v>1071428.58</v>
      </c>
      <c r="M73" s="119">
        <v>107142.84</v>
      </c>
      <c r="N73" s="119">
        <v>964285.74</v>
      </c>
    </row>
    <row r="74" spans="1:14" s="90" customFormat="1" ht="12" hidden="1" customHeight="1" outlineLevel="1" x14ac:dyDescent="0.2">
      <c r="A74" s="383" t="s">
        <v>253</v>
      </c>
      <c r="B74" s="383"/>
      <c r="C74" s="122">
        <v>353.03</v>
      </c>
      <c r="D74" s="119">
        <v>353022.32</v>
      </c>
      <c r="E74" s="384">
        <v>352669.29</v>
      </c>
      <c r="F74" s="384"/>
      <c r="G74" s="119">
        <v>353022.32</v>
      </c>
      <c r="H74" s="119">
        <v>15674.24</v>
      </c>
      <c r="I74" s="119">
        <v>353022.32</v>
      </c>
      <c r="J74" s="119">
        <v>32328.12</v>
      </c>
      <c r="K74" s="119">
        <v>353022.32</v>
      </c>
      <c r="L74" s="119">
        <v>353022.32</v>
      </c>
      <c r="M74" s="119">
        <v>27429.919999999998</v>
      </c>
      <c r="N74" s="121">
        <v>325592.40000000002</v>
      </c>
    </row>
    <row r="75" spans="1:14" s="90" customFormat="1" ht="12" hidden="1" customHeight="1" outlineLevel="1" x14ac:dyDescent="0.2">
      <c r="A75" s="383" t="s">
        <v>254</v>
      </c>
      <c r="B75" s="383"/>
      <c r="C75" s="118"/>
      <c r="D75" s="119">
        <v>125478.76</v>
      </c>
      <c r="E75" s="384">
        <v>125478.76</v>
      </c>
      <c r="F75" s="384"/>
      <c r="G75" s="118"/>
      <c r="H75" s="118"/>
      <c r="I75" s="119">
        <v>250957.52</v>
      </c>
      <c r="J75" s="119">
        <v>12547.86</v>
      </c>
      <c r="K75" s="119">
        <v>125478.76</v>
      </c>
      <c r="L75" s="119">
        <v>125478.76</v>
      </c>
      <c r="M75" s="119">
        <v>12547.86</v>
      </c>
      <c r="N75" s="121">
        <v>112930.9</v>
      </c>
    </row>
    <row r="76" spans="1:14" s="90" customFormat="1" ht="12" hidden="1" customHeight="1" outlineLevel="1" x14ac:dyDescent="0.2">
      <c r="A76" s="383" t="s">
        <v>255</v>
      </c>
      <c r="B76" s="383"/>
      <c r="C76" s="118"/>
      <c r="D76" s="119">
        <v>208941.07</v>
      </c>
      <c r="E76" s="384">
        <v>208941.07</v>
      </c>
      <c r="F76" s="384"/>
      <c r="G76" s="119">
        <v>208941.07</v>
      </c>
      <c r="H76" s="121">
        <v>76611.7</v>
      </c>
      <c r="I76" s="119">
        <v>417882.14</v>
      </c>
      <c r="J76" s="119">
        <v>233317.45</v>
      </c>
      <c r="K76" s="119">
        <v>417882.14</v>
      </c>
      <c r="L76" s="119">
        <v>208941.07</v>
      </c>
      <c r="M76" s="121">
        <v>118399.9</v>
      </c>
      <c r="N76" s="119">
        <v>90541.17</v>
      </c>
    </row>
    <row r="77" spans="1:14" s="90" customFormat="1" ht="12" hidden="1" customHeight="1" outlineLevel="1" x14ac:dyDescent="0.2">
      <c r="A77" s="383" t="s">
        <v>256</v>
      </c>
      <c r="B77" s="383"/>
      <c r="C77" s="119">
        <v>2416.7199999999998</v>
      </c>
      <c r="D77" s="121">
        <v>2416712.5</v>
      </c>
      <c r="E77" s="384">
        <v>2414295.7799999998</v>
      </c>
      <c r="F77" s="384"/>
      <c r="G77" s="121">
        <v>2416712.5</v>
      </c>
      <c r="H77" s="119">
        <v>107302.08</v>
      </c>
      <c r="I77" s="121">
        <v>2416712.5</v>
      </c>
      <c r="J77" s="119">
        <v>221310.54</v>
      </c>
      <c r="K77" s="121">
        <v>2416712.5</v>
      </c>
      <c r="L77" s="121">
        <v>2416712.5</v>
      </c>
      <c r="M77" s="119">
        <v>187778.64</v>
      </c>
      <c r="N77" s="119">
        <v>2228933.86</v>
      </c>
    </row>
    <row r="78" spans="1:14" s="90" customFormat="1" ht="12" hidden="1" customHeight="1" outlineLevel="1" x14ac:dyDescent="0.2">
      <c r="A78" s="383" t="s">
        <v>257</v>
      </c>
      <c r="B78" s="383"/>
      <c r="C78" s="118"/>
      <c r="D78" s="119">
        <v>6755209.2199999997</v>
      </c>
      <c r="E78" s="384">
        <v>6755209.2199999997</v>
      </c>
      <c r="F78" s="384"/>
      <c r="G78" s="118"/>
      <c r="H78" s="118"/>
      <c r="I78" s="119">
        <v>13510418.439999999</v>
      </c>
      <c r="J78" s="119">
        <v>168880.26</v>
      </c>
      <c r="K78" s="119">
        <v>6755209.2199999997</v>
      </c>
      <c r="L78" s="119">
        <v>6755209.2199999997</v>
      </c>
      <c r="M78" s="119">
        <v>168880.26</v>
      </c>
      <c r="N78" s="119">
        <v>6586328.96</v>
      </c>
    </row>
    <row r="79" spans="1:14" s="90" customFormat="1" ht="12" hidden="1" customHeight="1" outlineLevel="1" x14ac:dyDescent="0.2">
      <c r="A79" s="383" t="s">
        <v>258</v>
      </c>
      <c r="B79" s="383"/>
      <c r="C79" s="118"/>
      <c r="D79" s="119">
        <v>4303068.2699999996</v>
      </c>
      <c r="E79" s="384">
        <v>4303068.2699999996</v>
      </c>
      <c r="F79" s="384"/>
      <c r="G79" s="118"/>
      <c r="H79" s="118"/>
      <c r="I79" s="119">
        <v>8606136.5399999991</v>
      </c>
      <c r="J79" s="121">
        <v>107576.7</v>
      </c>
      <c r="K79" s="119">
        <v>4303068.2699999996</v>
      </c>
      <c r="L79" s="119">
        <v>4303068.2699999996</v>
      </c>
      <c r="M79" s="121">
        <v>107576.7</v>
      </c>
      <c r="N79" s="119">
        <v>4195491.57</v>
      </c>
    </row>
    <row r="80" spans="1:14" s="90" customFormat="1" ht="12" hidden="1" customHeight="1" outlineLevel="1" x14ac:dyDescent="0.2">
      <c r="A80" s="383" t="s">
        <v>259</v>
      </c>
      <c r="B80" s="383"/>
      <c r="C80" s="118"/>
      <c r="D80" s="119">
        <v>273231.21000000002</v>
      </c>
      <c r="E80" s="384">
        <v>273231.21000000002</v>
      </c>
      <c r="F80" s="384"/>
      <c r="G80" s="118"/>
      <c r="H80" s="118"/>
      <c r="I80" s="119">
        <v>546462.42000000004</v>
      </c>
      <c r="J80" s="121">
        <v>27323.1</v>
      </c>
      <c r="K80" s="119">
        <v>273231.21000000002</v>
      </c>
      <c r="L80" s="119">
        <v>273231.21000000002</v>
      </c>
      <c r="M80" s="121">
        <v>27323.1</v>
      </c>
      <c r="N80" s="119">
        <v>245908.11</v>
      </c>
    </row>
    <row r="81" spans="1:14" s="90" customFormat="1" ht="12" hidden="1" customHeight="1" outlineLevel="1" x14ac:dyDescent="0.2">
      <c r="A81" s="383" t="s">
        <v>259</v>
      </c>
      <c r="B81" s="383"/>
      <c r="C81" s="122">
        <v>0.01</v>
      </c>
      <c r="D81" s="119">
        <v>273231.21999999997</v>
      </c>
      <c r="E81" s="384">
        <v>273231.21000000002</v>
      </c>
      <c r="F81" s="384"/>
      <c r="G81" s="118"/>
      <c r="H81" s="118"/>
      <c r="I81" s="119">
        <v>546462.43999999994</v>
      </c>
      <c r="J81" s="121">
        <v>27323.1</v>
      </c>
      <c r="K81" s="119">
        <v>273231.21999999997</v>
      </c>
      <c r="L81" s="119">
        <v>273231.21999999997</v>
      </c>
      <c r="M81" s="121">
        <v>27323.1</v>
      </c>
      <c r="N81" s="119">
        <v>245908.12</v>
      </c>
    </row>
    <row r="82" spans="1:14" s="90" customFormat="1" ht="12" hidden="1" customHeight="1" outlineLevel="1" x14ac:dyDescent="0.2">
      <c r="A82" s="383" t="s">
        <v>260</v>
      </c>
      <c r="B82" s="383"/>
      <c r="C82" s="119">
        <v>37617.410000000003</v>
      </c>
      <c r="D82" s="119">
        <v>37617410.880000003</v>
      </c>
      <c r="E82" s="384">
        <v>37579793.469999999</v>
      </c>
      <c r="F82" s="384"/>
      <c r="G82" s="118"/>
      <c r="H82" s="118"/>
      <c r="I82" s="119">
        <v>75234821.760000005</v>
      </c>
      <c r="J82" s="119">
        <v>469747.44</v>
      </c>
      <c r="K82" s="119">
        <v>37617410.880000003</v>
      </c>
      <c r="L82" s="119">
        <v>37617410.880000003</v>
      </c>
      <c r="M82" s="119">
        <v>469747.44</v>
      </c>
      <c r="N82" s="119">
        <v>37147663.439999998</v>
      </c>
    </row>
    <row r="83" spans="1:14" s="90" customFormat="1" ht="12" hidden="1" customHeight="1" outlineLevel="1" x14ac:dyDescent="0.2">
      <c r="A83" s="383" t="s">
        <v>261</v>
      </c>
      <c r="B83" s="383"/>
      <c r="C83" s="119">
        <v>168259.56</v>
      </c>
      <c r="D83" s="120">
        <v>1169822</v>
      </c>
      <c r="E83" s="384">
        <v>1001562.44</v>
      </c>
      <c r="F83" s="384"/>
      <c r="G83" s="118"/>
      <c r="H83" s="118"/>
      <c r="I83" s="120">
        <v>2339644</v>
      </c>
      <c r="J83" s="119">
        <v>25039.08</v>
      </c>
      <c r="K83" s="120">
        <v>1169822</v>
      </c>
      <c r="L83" s="120">
        <v>1169822</v>
      </c>
      <c r="M83" s="119">
        <v>25039.08</v>
      </c>
      <c r="N83" s="119">
        <v>1144782.92</v>
      </c>
    </row>
    <row r="84" spans="1:14" s="90" customFormat="1" ht="12" hidden="1" customHeight="1" outlineLevel="1" x14ac:dyDescent="0.2">
      <c r="A84" s="383" t="s">
        <v>262</v>
      </c>
      <c r="B84" s="383"/>
      <c r="C84" s="121">
        <v>35144.300000000003</v>
      </c>
      <c r="D84" s="119">
        <v>35144291.960000001</v>
      </c>
      <c r="E84" s="384">
        <v>35305721.770000003</v>
      </c>
      <c r="F84" s="384"/>
      <c r="G84" s="118"/>
      <c r="H84" s="118"/>
      <c r="I84" s="119">
        <v>70681732.140000001</v>
      </c>
      <c r="J84" s="121">
        <v>1765286.1</v>
      </c>
      <c r="K84" s="119">
        <v>35340866.07</v>
      </c>
      <c r="L84" s="119">
        <v>35340866.07</v>
      </c>
      <c r="M84" s="121">
        <v>1765286.1</v>
      </c>
      <c r="N84" s="119">
        <v>33575579.969999999</v>
      </c>
    </row>
    <row r="85" spans="1:14" s="90" customFormat="1" ht="12" hidden="1" customHeight="1" outlineLevel="1" x14ac:dyDescent="0.2">
      <c r="A85" s="383" t="s">
        <v>263</v>
      </c>
      <c r="B85" s="383"/>
      <c r="C85" s="119">
        <v>3179.35</v>
      </c>
      <c r="D85" s="119">
        <v>3179348.22</v>
      </c>
      <c r="E85" s="384">
        <v>3176168.87</v>
      </c>
      <c r="F85" s="384"/>
      <c r="G85" s="118"/>
      <c r="H85" s="118"/>
      <c r="I85" s="119">
        <v>6358696.4400000004</v>
      </c>
      <c r="J85" s="119">
        <v>158808.42000000001</v>
      </c>
      <c r="K85" s="119">
        <v>3179348.22</v>
      </c>
      <c r="L85" s="119">
        <v>3179348.22</v>
      </c>
      <c r="M85" s="119">
        <v>158808.42000000001</v>
      </c>
      <c r="N85" s="121">
        <v>3020539.8</v>
      </c>
    </row>
    <row r="86" spans="1:14" s="90" customFormat="1" ht="12" hidden="1" customHeight="1" outlineLevel="1" x14ac:dyDescent="0.2">
      <c r="A86" s="383" t="s">
        <v>264</v>
      </c>
      <c r="B86" s="383"/>
      <c r="C86" s="118"/>
      <c r="D86" s="119">
        <v>17011744.649999999</v>
      </c>
      <c r="E86" s="384">
        <v>18420544.649999999</v>
      </c>
      <c r="F86" s="384"/>
      <c r="G86" s="118"/>
      <c r="H86" s="118"/>
      <c r="I86" s="121">
        <v>35432289.299999997</v>
      </c>
      <c r="J86" s="119">
        <v>915736.99</v>
      </c>
      <c r="K86" s="119">
        <v>17011744.649999999</v>
      </c>
      <c r="L86" s="119">
        <v>18420544.649999999</v>
      </c>
      <c r="M86" s="119">
        <v>915736.99</v>
      </c>
      <c r="N86" s="119">
        <v>17504807.66</v>
      </c>
    </row>
    <row r="87" spans="1:14" s="90" customFormat="1" ht="12" hidden="1" customHeight="1" outlineLevel="1" x14ac:dyDescent="0.2">
      <c r="A87" s="383" t="s">
        <v>265</v>
      </c>
      <c r="B87" s="383"/>
      <c r="C87" s="118"/>
      <c r="D87" s="119">
        <v>16357978.93</v>
      </c>
      <c r="E87" s="384">
        <v>16868358.93</v>
      </c>
      <c r="F87" s="384"/>
      <c r="G87" s="118"/>
      <c r="H87" s="118"/>
      <c r="I87" s="119">
        <v>33226337.859999999</v>
      </c>
      <c r="J87" s="119">
        <v>845071.09</v>
      </c>
      <c r="K87" s="119">
        <v>16357978.93</v>
      </c>
      <c r="L87" s="119">
        <v>16868358.93</v>
      </c>
      <c r="M87" s="119">
        <v>845071.09</v>
      </c>
      <c r="N87" s="119">
        <v>16023287.84</v>
      </c>
    </row>
    <row r="88" spans="1:14" s="90" customFormat="1" ht="12" hidden="1" customHeight="1" outlineLevel="1" x14ac:dyDescent="0.2">
      <c r="A88" s="383" t="s">
        <v>265</v>
      </c>
      <c r="B88" s="383"/>
      <c r="C88" s="118"/>
      <c r="D88" s="119">
        <v>16357978.93</v>
      </c>
      <c r="E88" s="384">
        <v>16868358.93</v>
      </c>
      <c r="F88" s="384"/>
      <c r="G88" s="118"/>
      <c r="H88" s="118"/>
      <c r="I88" s="119">
        <v>33226337.859999999</v>
      </c>
      <c r="J88" s="119">
        <v>845071.09</v>
      </c>
      <c r="K88" s="119">
        <v>16357978.93</v>
      </c>
      <c r="L88" s="119">
        <v>16868358.93</v>
      </c>
      <c r="M88" s="119">
        <v>845071.09</v>
      </c>
      <c r="N88" s="119">
        <v>16023287.84</v>
      </c>
    </row>
    <row r="89" spans="1:14" s="90" customFormat="1" ht="23.25" hidden="1" customHeight="1" outlineLevel="1" x14ac:dyDescent="0.2">
      <c r="A89" s="383" t="s">
        <v>266</v>
      </c>
      <c r="B89" s="383"/>
      <c r="C89" s="118"/>
      <c r="D89" s="119">
        <v>5046261.25</v>
      </c>
      <c r="E89" s="384">
        <v>5046261.25</v>
      </c>
      <c r="F89" s="384"/>
      <c r="G89" s="119">
        <v>5046261.25</v>
      </c>
      <c r="H89" s="118"/>
      <c r="I89" s="119">
        <v>5046261.25</v>
      </c>
      <c r="J89" s="119">
        <v>252313.08</v>
      </c>
      <c r="K89" s="119">
        <v>5046261.25</v>
      </c>
      <c r="L89" s="119">
        <v>5046261.25</v>
      </c>
      <c r="M89" s="119">
        <v>252313.08</v>
      </c>
      <c r="N89" s="119">
        <v>4793948.17</v>
      </c>
    </row>
    <row r="90" spans="1:14" s="90" customFormat="1" ht="23.25" hidden="1" customHeight="1" outlineLevel="1" x14ac:dyDescent="0.2">
      <c r="A90" s="383" t="s">
        <v>266</v>
      </c>
      <c r="B90" s="383"/>
      <c r="C90" s="118"/>
      <c r="D90" s="119">
        <v>5046261.25</v>
      </c>
      <c r="E90" s="384">
        <v>5046261.25</v>
      </c>
      <c r="F90" s="384"/>
      <c r="G90" s="119">
        <v>5046261.25</v>
      </c>
      <c r="H90" s="118"/>
      <c r="I90" s="119">
        <v>5046261.25</v>
      </c>
      <c r="J90" s="119">
        <v>252313.08</v>
      </c>
      <c r="K90" s="119">
        <v>5046261.25</v>
      </c>
      <c r="L90" s="119">
        <v>5046261.25</v>
      </c>
      <c r="M90" s="119">
        <v>252313.08</v>
      </c>
      <c r="N90" s="119">
        <v>4793948.17</v>
      </c>
    </row>
    <row r="91" spans="1:14" s="90" customFormat="1" ht="12" hidden="1" outlineLevel="1" x14ac:dyDescent="0.2">
      <c r="A91" s="383" t="s">
        <v>267</v>
      </c>
      <c r="B91" s="383"/>
      <c r="C91" s="118"/>
      <c r="D91" s="119">
        <v>353571.43</v>
      </c>
      <c r="E91" s="384">
        <v>353571.43</v>
      </c>
      <c r="F91" s="384"/>
      <c r="G91" s="119">
        <v>353571.43</v>
      </c>
      <c r="H91" s="119">
        <v>70714.320000000007</v>
      </c>
      <c r="I91" s="119">
        <v>353571.43</v>
      </c>
      <c r="J91" s="119">
        <v>170892.94</v>
      </c>
      <c r="K91" s="119">
        <v>353571.43</v>
      </c>
      <c r="L91" s="119">
        <v>353571.43</v>
      </c>
      <c r="M91" s="119">
        <v>141428.64000000001</v>
      </c>
      <c r="N91" s="119">
        <v>212142.79</v>
      </c>
    </row>
    <row r="92" spans="1:14" s="90" customFormat="1" ht="33" customHeight="1" collapsed="1" x14ac:dyDescent="0.2">
      <c r="A92" s="389" t="s">
        <v>112</v>
      </c>
      <c r="B92" s="389"/>
      <c r="C92" s="125"/>
      <c r="D92" s="117">
        <v>24608694.699999999</v>
      </c>
      <c r="E92" s="390">
        <v>24655676.469999999</v>
      </c>
      <c r="F92" s="390"/>
      <c r="G92" s="116">
        <v>23655188.449999999</v>
      </c>
      <c r="H92" s="116">
        <v>7915963.5700000003</v>
      </c>
      <c r="I92" s="116">
        <v>25339871.34</v>
      </c>
      <c r="J92" s="130">
        <v>12552937.189999999</v>
      </c>
      <c r="K92" s="116">
        <v>24344496.890000001</v>
      </c>
      <c r="L92" s="117">
        <v>24650562.899999999</v>
      </c>
      <c r="M92" s="117">
        <v>10537216.4</v>
      </c>
      <c r="N92" s="117">
        <v>14113346.5</v>
      </c>
    </row>
    <row r="93" spans="1:14" s="90" customFormat="1" ht="12" hidden="1" customHeight="1" outlineLevel="1" x14ac:dyDescent="0.2">
      <c r="A93" s="383" t="s">
        <v>268</v>
      </c>
      <c r="B93" s="383"/>
      <c r="C93" s="118"/>
      <c r="D93" s="119">
        <v>1726.45</v>
      </c>
      <c r="E93" s="384">
        <v>1726.45</v>
      </c>
      <c r="F93" s="384"/>
      <c r="G93" s="119">
        <v>1726.45</v>
      </c>
      <c r="H93" s="119">
        <v>1726.45</v>
      </c>
      <c r="I93" s="118"/>
      <c r="J93" s="118"/>
      <c r="K93" s="118"/>
      <c r="L93" s="119">
        <v>1726.45</v>
      </c>
      <c r="M93" s="119">
        <v>1726.45</v>
      </c>
      <c r="N93" s="118"/>
    </row>
    <row r="94" spans="1:14" s="90" customFormat="1" ht="12" hidden="1" customHeight="1" outlineLevel="1" x14ac:dyDescent="0.2">
      <c r="A94" s="383" t="s">
        <v>269</v>
      </c>
      <c r="B94" s="383"/>
      <c r="C94" s="118"/>
      <c r="D94" s="119">
        <v>3914.77</v>
      </c>
      <c r="E94" s="384">
        <v>3914.77</v>
      </c>
      <c r="F94" s="384"/>
      <c r="G94" s="119">
        <v>3914.77</v>
      </c>
      <c r="H94" s="119">
        <v>3914.77</v>
      </c>
      <c r="I94" s="118"/>
      <c r="J94" s="118"/>
      <c r="K94" s="119">
        <v>3914.77</v>
      </c>
      <c r="L94" s="118"/>
      <c r="M94" s="118"/>
      <c r="N94" s="118"/>
    </row>
    <row r="95" spans="1:14" s="90" customFormat="1" ht="23.25" hidden="1" customHeight="1" outlineLevel="1" x14ac:dyDescent="0.2">
      <c r="A95" s="383" t="s">
        <v>270</v>
      </c>
      <c r="B95" s="383"/>
      <c r="C95" s="118"/>
      <c r="D95" s="119">
        <v>4818.83</v>
      </c>
      <c r="E95" s="384">
        <v>4818.83</v>
      </c>
      <c r="F95" s="384"/>
      <c r="G95" s="119">
        <v>4818.83</v>
      </c>
      <c r="H95" s="119">
        <v>4818.83</v>
      </c>
      <c r="I95" s="118"/>
      <c r="J95" s="118"/>
      <c r="K95" s="119">
        <v>4818.83</v>
      </c>
      <c r="L95" s="118"/>
      <c r="M95" s="118"/>
      <c r="N95" s="118"/>
    </row>
    <row r="96" spans="1:14" s="90" customFormat="1" ht="12" hidden="1" customHeight="1" outlineLevel="1" x14ac:dyDescent="0.2">
      <c r="A96" s="383" t="s">
        <v>271</v>
      </c>
      <c r="B96" s="383"/>
      <c r="C96" s="118"/>
      <c r="D96" s="119">
        <v>16392.240000000002</v>
      </c>
      <c r="E96" s="384">
        <v>16392.240000000002</v>
      </c>
      <c r="F96" s="384"/>
      <c r="G96" s="119">
        <v>16392.240000000002</v>
      </c>
      <c r="H96" s="121">
        <v>11201.2</v>
      </c>
      <c r="I96" s="119">
        <v>16392.240000000002</v>
      </c>
      <c r="J96" s="121">
        <v>17484.8</v>
      </c>
      <c r="K96" s="119">
        <v>16392.240000000002</v>
      </c>
      <c r="L96" s="119">
        <v>16392.240000000002</v>
      </c>
      <c r="M96" s="121">
        <v>14479.6</v>
      </c>
      <c r="N96" s="119">
        <v>1912.64</v>
      </c>
    </row>
    <row r="97" spans="1:14" s="90" customFormat="1" ht="12" hidden="1" customHeight="1" outlineLevel="1" x14ac:dyDescent="0.2">
      <c r="A97" s="383" t="s">
        <v>272</v>
      </c>
      <c r="B97" s="383"/>
      <c r="C97" s="118"/>
      <c r="D97" s="120">
        <v>19250000</v>
      </c>
      <c r="E97" s="388">
        <v>19250000</v>
      </c>
      <c r="F97" s="388"/>
      <c r="G97" s="120">
        <v>19250000</v>
      </c>
      <c r="H97" s="119">
        <v>6256250.1299999999</v>
      </c>
      <c r="I97" s="120">
        <v>19250000</v>
      </c>
      <c r="J97" s="119">
        <v>9945833.5399999991</v>
      </c>
      <c r="K97" s="120">
        <v>19250000</v>
      </c>
      <c r="L97" s="120">
        <v>19250000</v>
      </c>
      <c r="M97" s="119">
        <v>8181250.1699999999</v>
      </c>
      <c r="N97" s="119">
        <v>11068749.83</v>
      </c>
    </row>
    <row r="98" spans="1:14" s="90" customFormat="1" ht="12" hidden="1" customHeight="1" outlineLevel="1" x14ac:dyDescent="0.2">
      <c r="A98" s="383" t="s">
        <v>273</v>
      </c>
      <c r="B98" s="383"/>
      <c r="C98" s="118"/>
      <c r="D98" s="120">
        <v>2500000</v>
      </c>
      <c r="E98" s="388">
        <v>2500000</v>
      </c>
      <c r="F98" s="388"/>
      <c r="G98" s="120">
        <v>2500000</v>
      </c>
      <c r="H98" s="119">
        <v>895833.19</v>
      </c>
      <c r="I98" s="120">
        <v>2500000</v>
      </c>
      <c r="J98" s="119">
        <v>1374999.78</v>
      </c>
      <c r="K98" s="120">
        <v>2500000</v>
      </c>
      <c r="L98" s="120">
        <v>2500000</v>
      </c>
      <c r="M98" s="119">
        <v>1145833.1499999999</v>
      </c>
      <c r="N98" s="119">
        <v>1354166.85</v>
      </c>
    </row>
    <row r="99" spans="1:14" s="90" customFormat="1" ht="12" hidden="1" customHeight="1" outlineLevel="1" x14ac:dyDescent="0.2">
      <c r="A99" s="383" t="s">
        <v>274</v>
      </c>
      <c r="B99" s="383"/>
      <c r="C99" s="118"/>
      <c r="D99" s="119">
        <v>34017.86</v>
      </c>
      <c r="E99" s="384">
        <v>34017.86</v>
      </c>
      <c r="F99" s="384"/>
      <c r="G99" s="118"/>
      <c r="H99" s="118"/>
      <c r="I99" s="119">
        <v>34017.86</v>
      </c>
      <c r="J99" s="119">
        <v>4252.2299999999996</v>
      </c>
      <c r="K99" s="118"/>
      <c r="L99" s="119">
        <v>34017.86</v>
      </c>
      <c r="M99" s="119">
        <v>4252.2299999999996</v>
      </c>
      <c r="N99" s="119">
        <v>29765.63</v>
      </c>
    </row>
    <row r="100" spans="1:14" s="90" customFormat="1" ht="12" hidden="1" customHeight="1" outlineLevel="1" x14ac:dyDescent="0.2">
      <c r="A100" s="383" t="s">
        <v>275</v>
      </c>
      <c r="B100" s="383"/>
      <c r="C100" s="118"/>
      <c r="D100" s="119">
        <v>35714.29</v>
      </c>
      <c r="E100" s="384">
        <v>35714.29</v>
      </c>
      <c r="F100" s="384"/>
      <c r="G100" s="118"/>
      <c r="H100" s="118"/>
      <c r="I100" s="119">
        <v>71428.58</v>
      </c>
      <c r="J100" s="119">
        <v>8333.36</v>
      </c>
      <c r="K100" s="119">
        <v>35714.29</v>
      </c>
      <c r="L100" s="119">
        <v>35714.29</v>
      </c>
      <c r="M100" s="119">
        <v>4761.92</v>
      </c>
      <c r="N100" s="119">
        <v>30952.37</v>
      </c>
    </row>
    <row r="101" spans="1:14" s="90" customFormat="1" ht="12" hidden="1" customHeight="1" outlineLevel="1" x14ac:dyDescent="0.2">
      <c r="A101" s="383" t="s">
        <v>276</v>
      </c>
      <c r="B101" s="383"/>
      <c r="C101" s="118"/>
      <c r="D101" s="119">
        <v>8991.5499999999993</v>
      </c>
      <c r="E101" s="384">
        <v>8991.5499999999993</v>
      </c>
      <c r="F101" s="384"/>
      <c r="G101" s="119">
        <v>8991.5499999999993</v>
      </c>
      <c r="H101" s="119">
        <v>8991.5499999999993</v>
      </c>
      <c r="I101" s="118"/>
      <c r="J101" s="118"/>
      <c r="K101" s="119">
        <v>8991.5499999999993</v>
      </c>
      <c r="L101" s="118"/>
      <c r="M101" s="118"/>
      <c r="N101" s="118"/>
    </row>
    <row r="102" spans="1:14" s="90" customFormat="1" ht="23.25" hidden="1" customHeight="1" outlineLevel="1" x14ac:dyDescent="0.2">
      <c r="A102" s="383" t="s">
        <v>277</v>
      </c>
      <c r="B102" s="383"/>
      <c r="C102" s="118"/>
      <c r="D102" s="119">
        <v>24210.71</v>
      </c>
      <c r="E102" s="384">
        <v>24210.71</v>
      </c>
      <c r="F102" s="384"/>
      <c r="G102" s="119">
        <v>24210.71</v>
      </c>
      <c r="H102" s="119">
        <v>11298.28</v>
      </c>
      <c r="I102" s="118"/>
      <c r="J102" s="119">
        <v>4842.12</v>
      </c>
      <c r="K102" s="118"/>
      <c r="L102" s="119">
        <v>24210.71</v>
      </c>
      <c r="M102" s="121">
        <v>16140.4</v>
      </c>
      <c r="N102" s="119">
        <v>8070.31</v>
      </c>
    </row>
    <row r="103" spans="1:14" s="90" customFormat="1" ht="23.25" hidden="1" customHeight="1" outlineLevel="1" x14ac:dyDescent="0.2">
      <c r="A103" s="383" t="s">
        <v>278</v>
      </c>
      <c r="B103" s="383"/>
      <c r="C103" s="118"/>
      <c r="D103" s="121">
        <v>10204.799999999999</v>
      </c>
      <c r="E103" s="387">
        <v>10204.799999999999</v>
      </c>
      <c r="F103" s="387"/>
      <c r="G103" s="121">
        <v>10204.799999999999</v>
      </c>
      <c r="H103" s="121">
        <v>8929.2000000000007</v>
      </c>
      <c r="I103" s="118"/>
      <c r="J103" s="121">
        <v>1275.5999999999999</v>
      </c>
      <c r="K103" s="118"/>
      <c r="L103" s="121">
        <v>10204.799999999999</v>
      </c>
      <c r="M103" s="121">
        <v>10204.799999999999</v>
      </c>
      <c r="N103" s="118"/>
    </row>
    <row r="104" spans="1:14" s="90" customFormat="1" ht="12" hidden="1" customHeight="1" outlineLevel="1" x14ac:dyDescent="0.2">
      <c r="A104" s="383" t="s">
        <v>279</v>
      </c>
      <c r="B104" s="383"/>
      <c r="C104" s="118"/>
      <c r="D104" s="119">
        <v>174660.71</v>
      </c>
      <c r="E104" s="384">
        <v>191267.26</v>
      </c>
      <c r="F104" s="384"/>
      <c r="G104" s="119">
        <v>197089.28</v>
      </c>
      <c r="H104" s="119">
        <v>32222.02</v>
      </c>
      <c r="I104" s="118"/>
      <c r="J104" s="119">
        <v>40266.839999999997</v>
      </c>
      <c r="K104" s="118"/>
      <c r="L104" s="119">
        <v>197089.28</v>
      </c>
      <c r="M104" s="119">
        <v>72488.86</v>
      </c>
      <c r="N104" s="119">
        <v>124600.42</v>
      </c>
    </row>
    <row r="105" spans="1:14" s="90" customFormat="1" ht="12" hidden="1" customHeight="1" outlineLevel="1" x14ac:dyDescent="0.2">
      <c r="A105" s="383" t="s">
        <v>279</v>
      </c>
      <c r="B105" s="383"/>
      <c r="C105" s="118"/>
      <c r="D105" s="119">
        <v>174660.71</v>
      </c>
      <c r="E105" s="384">
        <v>191267.26</v>
      </c>
      <c r="F105" s="384"/>
      <c r="G105" s="119">
        <v>197089.28</v>
      </c>
      <c r="H105" s="119">
        <v>32222.02</v>
      </c>
      <c r="I105" s="119">
        <v>394178.56</v>
      </c>
      <c r="J105" s="119">
        <v>141622.15</v>
      </c>
      <c r="K105" s="119">
        <v>394178.56</v>
      </c>
      <c r="L105" s="119">
        <v>197089.28</v>
      </c>
      <c r="M105" s="119">
        <v>72488.86</v>
      </c>
      <c r="N105" s="119">
        <v>124600.42</v>
      </c>
    </row>
    <row r="106" spans="1:14" s="90" customFormat="1" ht="12" hidden="1" customHeight="1" outlineLevel="1" x14ac:dyDescent="0.2">
      <c r="A106" s="383" t="s">
        <v>280</v>
      </c>
      <c r="B106" s="383"/>
      <c r="C106" s="118"/>
      <c r="D106" s="119">
        <v>6508.82</v>
      </c>
      <c r="E106" s="384">
        <v>6508.82</v>
      </c>
      <c r="F106" s="384"/>
      <c r="G106" s="119">
        <v>6508.82</v>
      </c>
      <c r="H106" s="119">
        <v>4149.3599999999997</v>
      </c>
      <c r="I106" s="118"/>
      <c r="J106" s="122">
        <v>894.96</v>
      </c>
      <c r="K106" s="119">
        <v>6508.82</v>
      </c>
      <c r="L106" s="118"/>
      <c r="M106" s="118"/>
      <c r="N106" s="118"/>
    </row>
    <row r="107" spans="1:14" s="90" customFormat="1" ht="12" hidden="1" customHeight="1" outlineLevel="1" x14ac:dyDescent="0.2">
      <c r="A107" s="383" t="s">
        <v>281</v>
      </c>
      <c r="B107" s="383"/>
      <c r="C107" s="118"/>
      <c r="D107" s="119">
        <v>76213.39</v>
      </c>
      <c r="E107" s="384">
        <v>76213.39</v>
      </c>
      <c r="F107" s="384"/>
      <c r="G107" s="119">
        <v>76213.39</v>
      </c>
      <c r="H107" s="119">
        <v>76213.39</v>
      </c>
      <c r="I107" s="118"/>
      <c r="J107" s="118"/>
      <c r="K107" s="118"/>
      <c r="L107" s="119">
        <v>76213.39</v>
      </c>
      <c r="M107" s="119">
        <v>76213.39</v>
      </c>
      <c r="N107" s="118"/>
    </row>
    <row r="108" spans="1:14" s="90" customFormat="1" ht="12" hidden="1" customHeight="1" outlineLevel="1" x14ac:dyDescent="0.2">
      <c r="A108" s="383" t="s">
        <v>282</v>
      </c>
      <c r="B108" s="383"/>
      <c r="C108" s="118"/>
      <c r="D108" s="119">
        <v>72142.86</v>
      </c>
      <c r="E108" s="384">
        <v>72142.86</v>
      </c>
      <c r="F108" s="384"/>
      <c r="G108" s="119">
        <v>72142.86</v>
      </c>
      <c r="H108" s="119">
        <v>16031.76</v>
      </c>
      <c r="I108" s="118"/>
      <c r="J108" s="119">
        <v>24047.64</v>
      </c>
      <c r="K108" s="118"/>
      <c r="L108" s="119">
        <v>72142.86</v>
      </c>
      <c r="M108" s="121">
        <v>40079.4</v>
      </c>
      <c r="N108" s="119">
        <v>32063.46</v>
      </c>
    </row>
    <row r="109" spans="1:14" s="90" customFormat="1" ht="23.25" hidden="1" customHeight="1" outlineLevel="1" x14ac:dyDescent="0.2">
      <c r="A109" s="383" t="s">
        <v>283</v>
      </c>
      <c r="B109" s="383"/>
      <c r="C109" s="118"/>
      <c r="D109" s="119">
        <v>54910.71</v>
      </c>
      <c r="E109" s="387">
        <v>65312.5</v>
      </c>
      <c r="F109" s="387"/>
      <c r="G109" s="121">
        <v>65312.5</v>
      </c>
      <c r="H109" s="119">
        <v>2041.26</v>
      </c>
      <c r="I109" s="118"/>
      <c r="J109" s="119">
        <v>13512.96</v>
      </c>
      <c r="K109" s="118"/>
      <c r="L109" s="121">
        <v>65312.5</v>
      </c>
      <c r="M109" s="119">
        <v>15554.22</v>
      </c>
      <c r="N109" s="119">
        <v>49758.28</v>
      </c>
    </row>
    <row r="110" spans="1:14" s="90" customFormat="1" ht="12" hidden="1" customHeight="1" outlineLevel="1" x14ac:dyDescent="0.2">
      <c r="A110" s="383" t="s">
        <v>284</v>
      </c>
      <c r="B110" s="383"/>
      <c r="C110" s="118"/>
      <c r="D110" s="119">
        <v>4382.6499999999996</v>
      </c>
      <c r="E110" s="384">
        <v>4382.6499999999996</v>
      </c>
      <c r="F110" s="384"/>
      <c r="G110" s="119">
        <v>4382.6499999999996</v>
      </c>
      <c r="H110" s="119">
        <v>3743.71</v>
      </c>
      <c r="I110" s="119">
        <v>4382.6499999999996</v>
      </c>
      <c r="J110" s="119">
        <v>4382.6499999999996</v>
      </c>
      <c r="K110" s="121">
        <v>8765.2999999999993</v>
      </c>
      <c r="L110" s="118"/>
      <c r="M110" s="122"/>
      <c r="N110" s="126"/>
    </row>
    <row r="111" spans="1:14" s="90" customFormat="1" ht="12" hidden="1" customHeight="1" outlineLevel="1" x14ac:dyDescent="0.2">
      <c r="A111" s="383" t="s">
        <v>285</v>
      </c>
      <c r="B111" s="383"/>
      <c r="C111" s="118"/>
      <c r="D111" s="119">
        <v>4994.1400000000003</v>
      </c>
      <c r="E111" s="384">
        <v>4994.1400000000003</v>
      </c>
      <c r="F111" s="384"/>
      <c r="G111" s="119">
        <v>4994.1400000000003</v>
      </c>
      <c r="H111" s="119">
        <v>4369.68</v>
      </c>
      <c r="I111" s="118"/>
      <c r="J111" s="122">
        <v>624.46</v>
      </c>
      <c r="K111" s="118"/>
      <c r="L111" s="119">
        <v>4994.1400000000003</v>
      </c>
      <c r="M111" s="119">
        <v>4994.1400000000003</v>
      </c>
      <c r="N111" s="118"/>
    </row>
    <row r="112" spans="1:14" s="90" customFormat="1" ht="12" hidden="1" customHeight="1" outlineLevel="1" x14ac:dyDescent="0.2">
      <c r="A112" s="383" t="s">
        <v>286</v>
      </c>
      <c r="B112" s="383"/>
      <c r="C112" s="118"/>
      <c r="D112" s="119">
        <v>5581.39</v>
      </c>
      <c r="E112" s="384">
        <v>5581.39</v>
      </c>
      <c r="F112" s="384"/>
      <c r="G112" s="119">
        <v>5581.39</v>
      </c>
      <c r="H112" s="119">
        <v>4883.76</v>
      </c>
      <c r="I112" s="118"/>
      <c r="J112" s="122">
        <v>697.63</v>
      </c>
      <c r="K112" s="118"/>
      <c r="L112" s="119">
        <v>5581.39</v>
      </c>
      <c r="M112" s="119">
        <v>5581.39</v>
      </c>
      <c r="N112" s="118"/>
    </row>
    <row r="113" spans="1:14" s="90" customFormat="1" ht="23.25" hidden="1" customHeight="1" outlineLevel="1" x14ac:dyDescent="0.2">
      <c r="A113" s="383" t="s">
        <v>287</v>
      </c>
      <c r="B113" s="383"/>
      <c r="C113" s="118"/>
      <c r="D113" s="121">
        <v>55687.5</v>
      </c>
      <c r="E113" s="387">
        <v>55687.5</v>
      </c>
      <c r="F113" s="387"/>
      <c r="G113" s="118"/>
      <c r="H113" s="118"/>
      <c r="I113" s="120">
        <v>111375</v>
      </c>
      <c r="J113" s="119">
        <v>17634.47</v>
      </c>
      <c r="K113" s="121">
        <v>55687.5</v>
      </c>
      <c r="L113" s="121">
        <v>55687.5</v>
      </c>
      <c r="M113" s="119">
        <v>10209.43</v>
      </c>
      <c r="N113" s="119">
        <v>45478.07</v>
      </c>
    </row>
    <row r="114" spans="1:14" s="90" customFormat="1" ht="12" hidden="1" customHeight="1" outlineLevel="1" x14ac:dyDescent="0.2">
      <c r="A114" s="383" t="s">
        <v>288</v>
      </c>
      <c r="B114" s="383"/>
      <c r="C114" s="118"/>
      <c r="D114" s="120">
        <v>334875</v>
      </c>
      <c r="E114" s="388">
        <v>334875</v>
      </c>
      <c r="F114" s="388"/>
      <c r="G114" s="118"/>
      <c r="H114" s="118"/>
      <c r="I114" s="120">
        <v>669750</v>
      </c>
      <c r="J114" s="119">
        <v>50231.25</v>
      </c>
      <c r="K114" s="120">
        <v>334875</v>
      </c>
      <c r="L114" s="120">
        <v>334875</v>
      </c>
      <c r="M114" s="119">
        <v>27906.25</v>
      </c>
      <c r="N114" s="119">
        <v>306968.75</v>
      </c>
    </row>
    <row r="115" spans="1:14" s="90" customFormat="1" ht="12" hidden="1" customHeight="1" outlineLevel="1" x14ac:dyDescent="0.2">
      <c r="A115" s="383" t="s">
        <v>289</v>
      </c>
      <c r="B115" s="383"/>
      <c r="C115" s="118"/>
      <c r="D115" s="119">
        <v>134820.92000000001</v>
      </c>
      <c r="E115" s="384">
        <v>134820.92000000001</v>
      </c>
      <c r="F115" s="384"/>
      <c r="G115" s="119">
        <v>134820.92000000001</v>
      </c>
      <c r="H115" s="119">
        <v>134820.92000000001</v>
      </c>
      <c r="I115" s="119">
        <v>134820.92000000001</v>
      </c>
      <c r="J115" s="119">
        <v>134820.92000000001</v>
      </c>
      <c r="K115" s="119">
        <v>134820.92000000001</v>
      </c>
      <c r="L115" s="119">
        <v>134820.92000000001</v>
      </c>
      <c r="M115" s="119">
        <v>134820.92000000001</v>
      </c>
      <c r="N115" s="118"/>
    </row>
    <row r="116" spans="1:14" s="90" customFormat="1" ht="23.25" hidden="1" customHeight="1" outlineLevel="1" x14ac:dyDescent="0.2">
      <c r="A116" s="383" t="s">
        <v>290</v>
      </c>
      <c r="B116" s="383"/>
      <c r="C116" s="118"/>
      <c r="D116" s="119">
        <v>340785.71</v>
      </c>
      <c r="E116" s="384">
        <v>340785.71</v>
      </c>
      <c r="F116" s="384"/>
      <c r="G116" s="118"/>
      <c r="H116" s="118"/>
      <c r="I116" s="119">
        <v>681571.42</v>
      </c>
      <c r="J116" s="119">
        <v>107915.44</v>
      </c>
      <c r="K116" s="119">
        <v>340785.71</v>
      </c>
      <c r="L116" s="119">
        <v>340785.71</v>
      </c>
      <c r="M116" s="119">
        <v>62477.36</v>
      </c>
      <c r="N116" s="119">
        <v>278308.34999999998</v>
      </c>
    </row>
    <row r="117" spans="1:14" s="90" customFormat="1" ht="23.25" hidden="1" customHeight="1" outlineLevel="1" x14ac:dyDescent="0.2">
      <c r="A117" s="383" t="s">
        <v>291</v>
      </c>
      <c r="B117" s="383"/>
      <c r="C117" s="118"/>
      <c r="D117" s="119">
        <v>263482.14</v>
      </c>
      <c r="E117" s="384">
        <v>263482.14</v>
      </c>
      <c r="F117" s="384"/>
      <c r="G117" s="119">
        <v>263482.14</v>
      </c>
      <c r="H117" s="119">
        <v>26348.22</v>
      </c>
      <c r="I117" s="119">
        <v>526964.28</v>
      </c>
      <c r="J117" s="121">
        <v>131741.1</v>
      </c>
      <c r="K117" s="119">
        <v>526964.28</v>
      </c>
      <c r="L117" s="119">
        <v>263482.14</v>
      </c>
      <c r="M117" s="119">
        <v>79044.66</v>
      </c>
      <c r="N117" s="119">
        <v>184437.48</v>
      </c>
    </row>
    <row r="118" spans="1:14" s="90" customFormat="1" ht="12" hidden="1" customHeight="1" outlineLevel="1" x14ac:dyDescent="0.2">
      <c r="A118" s="383" t="s">
        <v>292</v>
      </c>
      <c r="B118" s="383"/>
      <c r="C118" s="118"/>
      <c r="D118" s="120">
        <v>17500</v>
      </c>
      <c r="E118" s="388">
        <v>17500</v>
      </c>
      <c r="F118" s="388"/>
      <c r="G118" s="120">
        <v>17500</v>
      </c>
      <c r="H118" s="119">
        <v>12152.75</v>
      </c>
      <c r="I118" s="118"/>
      <c r="J118" s="119">
        <v>5347.25</v>
      </c>
      <c r="K118" s="118"/>
      <c r="L118" s="120">
        <v>17500</v>
      </c>
      <c r="M118" s="120">
        <v>17500</v>
      </c>
      <c r="N118" s="118"/>
    </row>
    <row r="119" spans="1:14" s="90" customFormat="1" ht="12" hidden="1" customHeight="1" outlineLevel="1" x14ac:dyDescent="0.2">
      <c r="A119" s="383" t="s">
        <v>292</v>
      </c>
      <c r="B119" s="383"/>
      <c r="C119" s="118"/>
      <c r="D119" s="120">
        <v>17500</v>
      </c>
      <c r="E119" s="388">
        <v>17500</v>
      </c>
      <c r="F119" s="388"/>
      <c r="G119" s="120">
        <v>17500</v>
      </c>
      <c r="H119" s="119">
        <v>12152.75</v>
      </c>
      <c r="I119" s="118"/>
      <c r="J119" s="119">
        <v>5347.25</v>
      </c>
      <c r="K119" s="118"/>
      <c r="L119" s="120">
        <v>17500</v>
      </c>
      <c r="M119" s="120">
        <v>17500</v>
      </c>
      <c r="N119" s="118"/>
    </row>
    <row r="120" spans="1:14" s="90" customFormat="1" ht="12" hidden="1" customHeight="1" outlineLevel="1" x14ac:dyDescent="0.2">
      <c r="A120" s="383" t="s">
        <v>293</v>
      </c>
      <c r="B120" s="383"/>
      <c r="C120" s="118"/>
      <c r="D120" s="119">
        <v>127678.57</v>
      </c>
      <c r="E120" s="384">
        <v>127678.57</v>
      </c>
      <c r="F120" s="384"/>
      <c r="G120" s="119">
        <v>127678.57</v>
      </c>
      <c r="H120" s="119">
        <v>17023.84</v>
      </c>
      <c r="I120" s="119">
        <v>255357.14</v>
      </c>
      <c r="J120" s="119">
        <v>78735.259999999995</v>
      </c>
      <c r="K120" s="119">
        <v>255357.14</v>
      </c>
      <c r="L120" s="119">
        <v>127678.57</v>
      </c>
      <c r="M120" s="121">
        <v>42559.6</v>
      </c>
      <c r="N120" s="119">
        <v>85118.97</v>
      </c>
    </row>
    <row r="121" spans="1:14" s="90" customFormat="1" ht="12" hidden="1" customHeight="1" outlineLevel="1" x14ac:dyDescent="0.2">
      <c r="A121" s="383" t="s">
        <v>294</v>
      </c>
      <c r="B121" s="383"/>
      <c r="C121" s="118"/>
      <c r="D121" s="119">
        <v>142553.57</v>
      </c>
      <c r="E121" s="384">
        <v>142553.57</v>
      </c>
      <c r="F121" s="384"/>
      <c r="G121" s="118"/>
      <c r="H121" s="118"/>
      <c r="I121" s="119">
        <v>142553.57</v>
      </c>
      <c r="J121" s="119">
        <v>26134.79</v>
      </c>
      <c r="K121" s="118"/>
      <c r="L121" s="119">
        <v>142553.57</v>
      </c>
      <c r="M121" s="119">
        <v>26134.79</v>
      </c>
      <c r="N121" s="119">
        <v>116418.78</v>
      </c>
    </row>
    <row r="122" spans="1:14" s="90" customFormat="1" ht="12" hidden="1" customHeight="1" outlineLevel="1" x14ac:dyDescent="0.2">
      <c r="A122" s="383" t="s">
        <v>295</v>
      </c>
      <c r="B122" s="383"/>
      <c r="C122" s="118"/>
      <c r="D122" s="119">
        <v>26326.38</v>
      </c>
      <c r="E122" s="384">
        <v>26326.38</v>
      </c>
      <c r="F122" s="384"/>
      <c r="G122" s="119">
        <v>26326.38</v>
      </c>
      <c r="H122" s="119">
        <v>8994.99</v>
      </c>
      <c r="I122" s="118"/>
      <c r="J122" s="119">
        <v>2632.68</v>
      </c>
      <c r="K122" s="118"/>
      <c r="L122" s="119">
        <v>26326.38</v>
      </c>
      <c r="M122" s="119">
        <v>11627.67</v>
      </c>
      <c r="N122" s="119">
        <v>14698.71</v>
      </c>
    </row>
    <row r="123" spans="1:14" s="90" customFormat="1" ht="23.25" hidden="1" customHeight="1" outlineLevel="1" x14ac:dyDescent="0.2">
      <c r="A123" s="383" t="s">
        <v>296</v>
      </c>
      <c r="B123" s="383"/>
      <c r="C123" s="118"/>
      <c r="D123" s="121">
        <v>46942.6</v>
      </c>
      <c r="E123" s="387">
        <v>46942.6</v>
      </c>
      <c r="F123" s="387"/>
      <c r="G123" s="121">
        <v>46942.6</v>
      </c>
      <c r="H123" s="121">
        <v>46942.6</v>
      </c>
      <c r="I123" s="118"/>
      <c r="J123" s="118"/>
      <c r="K123" s="118"/>
      <c r="L123" s="121">
        <v>46942.6</v>
      </c>
      <c r="M123" s="121">
        <v>46942.6</v>
      </c>
      <c r="N123" s="118"/>
    </row>
    <row r="124" spans="1:14" s="90" customFormat="1" ht="12" hidden="1" customHeight="1" outlineLevel="1" x14ac:dyDescent="0.2">
      <c r="A124" s="383" t="s">
        <v>297</v>
      </c>
      <c r="B124" s="383"/>
      <c r="C124" s="118"/>
      <c r="D124" s="119">
        <v>166026.79</v>
      </c>
      <c r="E124" s="384">
        <v>166026.79</v>
      </c>
      <c r="F124" s="384"/>
      <c r="G124" s="119">
        <v>166026.79</v>
      </c>
      <c r="H124" s="119">
        <v>32283.02</v>
      </c>
      <c r="I124" s="118"/>
      <c r="J124" s="119">
        <v>55342.32</v>
      </c>
      <c r="K124" s="118"/>
      <c r="L124" s="119">
        <v>166026.79</v>
      </c>
      <c r="M124" s="119">
        <v>87625.34</v>
      </c>
      <c r="N124" s="119">
        <v>78401.45</v>
      </c>
    </row>
    <row r="125" spans="1:14" s="90" customFormat="1" ht="23.25" hidden="1" customHeight="1" outlineLevel="1" x14ac:dyDescent="0.2">
      <c r="A125" s="383" t="s">
        <v>298</v>
      </c>
      <c r="B125" s="383"/>
      <c r="C125" s="118"/>
      <c r="D125" s="119">
        <v>11859.01</v>
      </c>
      <c r="E125" s="384">
        <v>15225.89</v>
      </c>
      <c r="F125" s="384"/>
      <c r="G125" s="121">
        <v>27084.9</v>
      </c>
      <c r="H125" s="119">
        <v>26475.86</v>
      </c>
      <c r="I125" s="118"/>
      <c r="J125" s="122">
        <v>609.04</v>
      </c>
      <c r="K125" s="118"/>
      <c r="L125" s="121">
        <v>27084.9</v>
      </c>
      <c r="M125" s="121">
        <v>27084.9</v>
      </c>
      <c r="N125" s="118"/>
    </row>
    <row r="126" spans="1:14" s="90" customFormat="1" ht="23.25" hidden="1" customHeight="1" outlineLevel="1" x14ac:dyDescent="0.2">
      <c r="A126" s="383" t="s">
        <v>299</v>
      </c>
      <c r="B126" s="383"/>
      <c r="C126" s="118"/>
      <c r="D126" s="119">
        <v>5584.08</v>
      </c>
      <c r="E126" s="384">
        <v>5584.08</v>
      </c>
      <c r="F126" s="384"/>
      <c r="G126" s="119">
        <v>5584.08</v>
      </c>
      <c r="H126" s="119">
        <v>5584.08</v>
      </c>
      <c r="I126" s="118"/>
      <c r="J126" s="118"/>
      <c r="K126" s="118"/>
      <c r="L126" s="119">
        <v>5584.08</v>
      </c>
      <c r="M126" s="119">
        <v>5584.08</v>
      </c>
      <c r="N126" s="118"/>
    </row>
    <row r="127" spans="1:14" s="90" customFormat="1" ht="12" hidden="1" customHeight="1" outlineLevel="1" x14ac:dyDescent="0.2">
      <c r="A127" s="383" t="s">
        <v>300</v>
      </c>
      <c r="B127" s="383"/>
      <c r="C127" s="118"/>
      <c r="D127" s="119">
        <v>84163.06</v>
      </c>
      <c r="E127" s="384">
        <v>84163.06</v>
      </c>
      <c r="F127" s="384"/>
      <c r="G127" s="119">
        <v>84163.06</v>
      </c>
      <c r="H127" s="121">
        <v>73642.8</v>
      </c>
      <c r="I127" s="119">
        <v>84163.06</v>
      </c>
      <c r="J127" s="119">
        <v>94683.32</v>
      </c>
      <c r="K127" s="119">
        <v>84163.06</v>
      </c>
      <c r="L127" s="119">
        <v>84163.06</v>
      </c>
      <c r="M127" s="119">
        <v>84163.06</v>
      </c>
      <c r="N127" s="118"/>
    </row>
    <row r="128" spans="1:14" s="90" customFormat="1" ht="12" hidden="1" customHeight="1" outlineLevel="1" x14ac:dyDescent="0.2">
      <c r="A128" s="383" t="s">
        <v>301</v>
      </c>
      <c r="B128" s="383"/>
      <c r="C128" s="118"/>
      <c r="D128" s="119">
        <v>81107.14</v>
      </c>
      <c r="E128" s="384">
        <v>81107.14</v>
      </c>
      <c r="F128" s="384"/>
      <c r="G128" s="119">
        <v>81107.14</v>
      </c>
      <c r="H128" s="119">
        <v>40553.519999999997</v>
      </c>
      <c r="I128" s="118"/>
      <c r="J128" s="119">
        <v>11586.72</v>
      </c>
      <c r="K128" s="118"/>
      <c r="L128" s="119">
        <v>81107.14</v>
      </c>
      <c r="M128" s="119">
        <v>52140.24</v>
      </c>
      <c r="N128" s="121">
        <v>28966.9</v>
      </c>
    </row>
    <row r="129" spans="1:14" s="90" customFormat="1" ht="23.25" hidden="1" customHeight="1" outlineLevel="1" x14ac:dyDescent="0.2">
      <c r="A129" s="383" t="s">
        <v>302</v>
      </c>
      <c r="B129" s="383"/>
      <c r="C129" s="118"/>
      <c r="D129" s="119">
        <v>191279.46</v>
      </c>
      <c r="E129" s="384">
        <v>191279.46</v>
      </c>
      <c r="F129" s="384"/>
      <c r="G129" s="119">
        <v>191279.46</v>
      </c>
      <c r="H129" s="119">
        <v>97917.02</v>
      </c>
      <c r="I129" s="119">
        <v>382558.92</v>
      </c>
      <c r="J129" s="119">
        <v>236822.56</v>
      </c>
      <c r="K129" s="119">
        <v>382558.92</v>
      </c>
      <c r="L129" s="119">
        <v>191279.46</v>
      </c>
      <c r="M129" s="121">
        <v>125242.7</v>
      </c>
      <c r="N129" s="119">
        <v>66036.759999999995</v>
      </c>
    </row>
    <row r="130" spans="1:14" s="90" customFormat="1" ht="12" hidden="1" customHeight="1" outlineLevel="1" x14ac:dyDescent="0.2">
      <c r="A130" s="383" t="s">
        <v>303</v>
      </c>
      <c r="B130" s="383"/>
      <c r="C130" s="118"/>
      <c r="D130" s="119">
        <v>2734.82</v>
      </c>
      <c r="E130" s="384">
        <v>2734.82</v>
      </c>
      <c r="F130" s="384"/>
      <c r="G130" s="119">
        <v>2734.82</v>
      </c>
      <c r="H130" s="118"/>
      <c r="I130" s="118"/>
      <c r="J130" s="127">
        <v>911.6</v>
      </c>
      <c r="K130" s="118"/>
      <c r="L130" s="119">
        <v>2734.82</v>
      </c>
      <c r="M130" s="127">
        <v>911.6</v>
      </c>
      <c r="N130" s="119">
        <v>1823.22</v>
      </c>
    </row>
    <row r="131" spans="1:14" s="90" customFormat="1" ht="12" hidden="1" customHeight="1" outlineLevel="1" x14ac:dyDescent="0.2">
      <c r="A131" s="383" t="s">
        <v>304</v>
      </c>
      <c r="B131" s="383"/>
      <c r="C131" s="118"/>
      <c r="D131" s="119">
        <v>80357.14</v>
      </c>
      <c r="E131" s="384">
        <v>80357.14</v>
      </c>
      <c r="F131" s="384"/>
      <c r="G131" s="118"/>
      <c r="H131" s="118"/>
      <c r="I131" s="119">
        <v>80357.14</v>
      </c>
      <c r="J131" s="119">
        <v>2678.58</v>
      </c>
      <c r="K131" s="118"/>
      <c r="L131" s="119">
        <v>80357.14</v>
      </c>
      <c r="M131" s="119">
        <v>2678.58</v>
      </c>
      <c r="N131" s="119">
        <v>77678.559999999998</v>
      </c>
    </row>
    <row r="132" spans="1:14" s="90" customFormat="1" ht="12" hidden="1" customHeight="1" outlineLevel="1" x14ac:dyDescent="0.2">
      <c r="A132" s="383" t="s">
        <v>305</v>
      </c>
      <c r="B132" s="383"/>
      <c r="C132" s="118"/>
      <c r="D132" s="119">
        <v>13383.93</v>
      </c>
      <c r="E132" s="384">
        <v>13383.93</v>
      </c>
      <c r="F132" s="384"/>
      <c r="G132" s="119">
        <v>13383.93</v>
      </c>
      <c r="H132" s="119">
        <v>2230.64</v>
      </c>
      <c r="I132" s="118"/>
      <c r="J132" s="119">
        <v>6691.92</v>
      </c>
      <c r="K132" s="118"/>
      <c r="L132" s="119">
        <v>13383.93</v>
      </c>
      <c r="M132" s="119">
        <v>8922.56</v>
      </c>
      <c r="N132" s="119">
        <v>4461.37</v>
      </c>
    </row>
    <row r="133" spans="1:14" s="90" customFormat="1" ht="12" collapsed="1" x14ac:dyDescent="0.2">
      <c r="A133" s="389" t="s">
        <v>139</v>
      </c>
      <c r="B133" s="389"/>
      <c r="C133" s="116">
        <v>130881.51</v>
      </c>
      <c r="D133" s="116">
        <v>151542462.05000001</v>
      </c>
      <c r="E133" s="390">
        <v>141822765.59</v>
      </c>
      <c r="F133" s="390"/>
      <c r="G133" s="116">
        <v>149548797.02000001</v>
      </c>
      <c r="H133" s="116">
        <v>19637521.390000001</v>
      </c>
      <c r="I133" s="116">
        <v>148086450.86000001</v>
      </c>
      <c r="J133" s="116">
        <v>32709153.07</v>
      </c>
      <c r="K133" s="116">
        <v>143472479.77000001</v>
      </c>
      <c r="L133" s="116">
        <v>154162768.11000001</v>
      </c>
      <c r="M133" s="116">
        <v>27184411.079999998</v>
      </c>
      <c r="N133" s="116">
        <v>126978357.03</v>
      </c>
    </row>
    <row r="134" spans="1:14" s="90" customFormat="1" ht="12" hidden="1" customHeight="1" outlineLevel="1" x14ac:dyDescent="0.2">
      <c r="A134" s="383" t="s">
        <v>306</v>
      </c>
      <c r="B134" s="383"/>
      <c r="C134" s="118"/>
      <c r="D134" s="119">
        <v>19642.86</v>
      </c>
      <c r="E134" s="384">
        <v>19642.86</v>
      </c>
      <c r="F134" s="384"/>
      <c r="G134" s="119">
        <v>19642.86</v>
      </c>
      <c r="H134" s="119">
        <v>1870.72</v>
      </c>
      <c r="I134" s="119">
        <v>19642.86</v>
      </c>
      <c r="J134" s="119">
        <v>7249.04</v>
      </c>
      <c r="K134" s="119">
        <v>19642.86</v>
      </c>
      <c r="L134" s="119">
        <v>19642.86</v>
      </c>
      <c r="M134" s="121">
        <v>4676.8</v>
      </c>
      <c r="N134" s="119">
        <v>14966.06</v>
      </c>
    </row>
    <row r="135" spans="1:14" s="90" customFormat="1" ht="12" hidden="1" customHeight="1" outlineLevel="1" x14ac:dyDescent="0.2">
      <c r="A135" s="383" t="s">
        <v>306</v>
      </c>
      <c r="B135" s="383"/>
      <c r="C135" s="118"/>
      <c r="D135" s="119">
        <v>19642.86</v>
      </c>
      <c r="E135" s="384">
        <v>19642.86</v>
      </c>
      <c r="F135" s="384"/>
      <c r="G135" s="119">
        <v>19642.86</v>
      </c>
      <c r="H135" s="119">
        <v>1870.72</v>
      </c>
      <c r="I135" s="119">
        <v>19642.86</v>
      </c>
      <c r="J135" s="119">
        <v>7249.04</v>
      </c>
      <c r="K135" s="119">
        <v>19642.86</v>
      </c>
      <c r="L135" s="119">
        <v>19642.86</v>
      </c>
      <c r="M135" s="121">
        <v>4676.8</v>
      </c>
      <c r="N135" s="119">
        <v>14966.06</v>
      </c>
    </row>
    <row r="136" spans="1:14" s="90" customFormat="1" ht="12" hidden="1" customHeight="1" outlineLevel="1" x14ac:dyDescent="0.2">
      <c r="A136" s="383" t="s">
        <v>307</v>
      </c>
      <c r="B136" s="383"/>
      <c r="C136" s="118"/>
      <c r="D136" s="119">
        <v>3719.99</v>
      </c>
      <c r="E136" s="384">
        <v>3719.99</v>
      </c>
      <c r="F136" s="384"/>
      <c r="G136" s="119">
        <v>3719.99</v>
      </c>
      <c r="H136" s="119">
        <v>3719.99</v>
      </c>
      <c r="I136" s="119">
        <v>3719.99</v>
      </c>
      <c r="J136" s="119">
        <v>3719.99</v>
      </c>
      <c r="K136" s="119">
        <v>3719.99</v>
      </c>
      <c r="L136" s="119">
        <v>3719.99</v>
      </c>
      <c r="M136" s="119">
        <v>3719.99</v>
      </c>
      <c r="N136" s="118"/>
    </row>
    <row r="137" spans="1:14" s="90" customFormat="1" ht="12" hidden="1" customHeight="1" outlineLevel="1" x14ac:dyDescent="0.2">
      <c r="A137" s="383" t="s">
        <v>208</v>
      </c>
      <c r="B137" s="383"/>
      <c r="C137" s="118"/>
      <c r="D137" s="119">
        <v>44821.43</v>
      </c>
      <c r="E137" s="384">
        <v>44821.43</v>
      </c>
      <c r="F137" s="384"/>
      <c r="G137" s="119">
        <v>44821.43</v>
      </c>
      <c r="H137" s="119">
        <v>2614.5700000000002</v>
      </c>
      <c r="I137" s="119">
        <v>44821.43</v>
      </c>
      <c r="J137" s="121">
        <v>11205.3</v>
      </c>
      <c r="K137" s="119">
        <v>44821.43</v>
      </c>
      <c r="L137" s="119">
        <v>44821.43</v>
      </c>
      <c r="M137" s="119">
        <v>7096.69</v>
      </c>
      <c r="N137" s="119">
        <v>37724.74</v>
      </c>
    </row>
    <row r="138" spans="1:14" s="90" customFormat="1" ht="12" hidden="1" customHeight="1" outlineLevel="1" x14ac:dyDescent="0.2">
      <c r="A138" s="383" t="s">
        <v>208</v>
      </c>
      <c r="B138" s="383"/>
      <c r="C138" s="118"/>
      <c r="D138" s="119">
        <v>44821.43</v>
      </c>
      <c r="E138" s="384">
        <v>44821.43</v>
      </c>
      <c r="F138" s="384"/>
      <c r="G138" s="119">
        <v>44821.43</v>
      </c>
      <c r="H138" s="119">
        <v>2614.5700000000002</v>
      </c>
      <c r="I138" s="119">
        <v>44821.43</v>
      </c>
      <c r="J138" s="121">
        <v>11205.3</v>
      </c>
      <c r="K138" s="119">
        <v>44821.43</v>
      </c>
      <c r="L138" s="119">
        <v>44821.43</v>
      </c>
      <c r="M138" s="119">
        <v>7096.69</v>
      </c>
      <c r="N138" s="119">
        <v>37724.74</v>
      </c>
    </row>
    <row r="139" spans="1:14" s="90" customFormat="1" ht="12" hidden="1" customHeight="1" outlineLevel="1" x14ac:dyDescent="0.2">
      <c r="A139" s="383" t="s">
        <v>308</v>
      </c>
      <c r="B139" s="383"/>
      <c r="C139" s="118"/>
      <c r="D139" s="119">
        <v>20534.82</v>
      </c>
      <c r="E139" s="384">
        <v>20534.82</v>
      </c>
      <c r="F139" s="384"/>
      <c r="G139" s="118"/>
      <c r="H139" s="118"/>
      <c r="I139" s="119">
        <v>41069.64</v>
      </c>
      <c r="J139" s="122">
        <v>342.25</v>
      </c>
      <c r="K139" s="119">
        <v>20534.82</v>
      </c>
      <c r="L139" s="119">
        <v>20534.82</v>
      </c>
      <c r="M139" s="122">
        <v>342.25</v>
      </c>
      <c r="N139" s="119">
        <v>20192.57</v>
      </c>
    </row>
    <row r="140" spans="1:14" s="90" customFormat="1" ht="34.5" hidden="1" customHeight="1" outlineLevel="1" x14ac:dyDescent="0.2">
      <c r="A140" s="383" t="s">
        <v>309</v>
      </c>
      <c r="B140" s="383"/>
      <c r="C140" s="118"/>
      <c r="D140" s="119">
        <v>18408.39</v>
      </c>
      <c r="E140" s="384">
        <v>18408.39</v>
      </c>
      <c r="F140" s="384"/>
      <c r="G140" s="119">
        <v>18408.39</v>
      </c>
      <c r="H140" s="119">
        <v>18408.39</v>
      </c>
      <c r="I140" s="119">
        <v>18408.39</v>
      </c>
      <c r="J140" s="119">
        <v>18408.39</v>
      </c>
      <c r="K140" s="119">
        <v>18408.39</v>
      </c>
      <c r="L140" s="119">
        <v>18408.39</v>
      </c>
      <c r="M140" s="119">
        <v>18408.39</v>
      </c>
      <c r="N140" s="118"/>
    </row>
    <row r="141" spans="1:14" s="90" customFormat="1" ht="12" hidden="1" customHeight="1" outlineLevel="1" x14ac:dyDescent="0.2">
      <c r="A141" s="383" t="s">
        <v>310</v>
      </c>
      <c r="B141" s="383"/>
      <c r="C141" s="118"/>
      <c r="D141" s="119">
        <v>29107.14</v>
      </c>
      <c r="E141" s="384">
        <v>29107.14</v>
      </c>
      <c r="F141" s="384"/>
      <c r="G141" s="118"/>
      <c r="H141" s="118"/>
      <c r="I141" s="119">
        <v>58214.28</v>
      </c>
      <c r="J141" s="119">
        <v>1455.36</v>
      </c>
      <c r="K141" s="119">
        <v>29107.14</v>
      </c>
      <c r="L141" s="119">
        <v>29107.14</v>
      </c>
      <c r="M141" s="122">
        <v>970.24</v>
      </c>
      <c r="N141" s="121">
        <v>28136.9</v>
      </c>
    </row>
    <row r="142" spans="1:14" s="90" customFormat="1" ht="23.25" hidden="1" customHeight="1" outlineLevel="1" x14ac:dyDescent="0.2">
      <c r="A142" s="383" t="s">
        <v>311</v>
      </c>
      <c r="B142" s="383"/>
      <c r="C142" s="118"/>
      <c r="D142" s="119">
        <v>12142.86</v>
      </c>
      <c r="E142" s="384">
        <v>12142.86</v>
      </c>
      <c r="F142" s="384"/>
      <c r="G142" s="118"/>
      <c r="H142" s="118"/>
      <c r="I142" s="119">
        <v>24285.72</v>
      </c>
      <c r="J142" s="122">
        <v>202.38</v>
      </c>
      <c r="K142" s="119">
        <v>12142.86</v>
      </c>
      <c r="L142" s="119">
        <v>12142.86</v>
      </c>
      <c r="M142" s="122">
        <v>202.38</v>
      </c>
      <c r="N142" s="119">
        <v>11940.48</v>
      </c>
    </row>
    <row r="143" spans="1:14" s="90" customFormat="1" ht="12" hidden="1" customHeight="1" outlineLevel="1" x14ac:dyDescent="0.2">
      <c r="A143" s="383" t="s">
        <v>312</v>
      </c>
      <c r="B143" s="383"/>
      <c r="C143" s="118"/>
      <c r="D143" s="119">
        <v>5827678.5700000003</v>
      </c>
      <c r="E143" s="384">
        <v>5827678.5700000003</v>
      </c>
      <c r="F143" s="384"/>
      <c r="G143" s="121">
        <v>6537341.5</v>
      </c>
      <c r="H143" s="119">
        <v>194255.96</v>
      </c>
      <c r="I143" s="118"/>
      <c r="J143" s="119">
        <v>582767.88</v>
      </c>
      <c r="K143" s="118"/>
      <c r="L143" s="121">
        <v>6537341.5</v>
      </c>
      <c r="M143" s="119">
        <v>777023.84</v>
      </c>
      <c r="N143" s="119">
        <v>5760317.6600000001</v>
      </c>
    </row>
    <row r="144" spans="1:14" s="90" customFormat="1" ht="12" hidden="1" customHeight="1" outlineLevel="1" x14ac:dyDescent="0.2">
      <c r="A144" s="383" t="s">
        <v>313</v>
      </c>
      <c r="B144" s="383"/>
      <c r="C144" s="118"/>
      <c r="D144" s="119">
        <v>20089.29</v>
      </c>
      <c r="E144" s="384">
        <v>20089.29</v>
      </c>
      <c r="F144" s="384"/>
      <c r="G144" s="118"/>
      <c r="H144" s="118"/>
      <c r="I144" s="119">
        <v>60267.87</v>
      </c>
      <c r="J144" s="119">
        <v>8705.32</v>
      </c>
      <c r="K144" s="119">
        <v>40178.58</v>
      </c>
      <c r="L144" s="119">
        <v>20089.29</v>
      </c>
      <c r="M144" s="119">
        <v>3683.02</v>
      </c>
      <c r="N144" s="119">
        <v>16406.27</v>
      </c>
    </row>
    <row r="145" spans="1:14" s="90" customFormat="1" ht="12" hidden="1" customHeight="1" outlineLevel="1" x14ac:dyDescent="0.2">
      <c r="A145" s="383" t="s">
        <v>314</v>
      </c>
      <c r="B145" s="383"/>
      <c r="C145" s="118"/>
      <c r="D145" s="119">
        <v>154016.07</v>
      </c>
      <c r="E145" s="384">
        <v>154016.07</v>
      </c>
      <c r="F145" s="384"/>
      <c r="G145" s="118"/>
      <c r="H145" s="118"/>
      <c r="I145" s="119">
        <v>308032.14</v>
      </c>
      <c r="J145" s="119">
        <v>28236.23</v>
      </c>
      <c r="K145" s="119">
        <v>154016.07</v>
      </c>
      <c r="L145" s="119">
        <v>154016.07</v>
      </c>
      <c r="M145" s="119">
        <v>15401.58</v>
      </c>
      <c r="N145" s="119">
        <v>138614.49</v>
      </c>
    </row>
    <row r="146" spans="1:14" s="90" customFormat="1" ht="12" hidden="1" customHeight="1" outlineLevel="1" x14ac:dyDescent="0.2">
      <c r="A146" s="383" t="s">
        <v>315</v>
      </c>
      <c r="B146" s="383"/>
      <c r="C146" s="118"/>
      <c r="D146" s="119">
        <v>191969.64</v>
      </c>
      <c r="E146" s="384">
        <v>191969.64</v>
      </c>
      <c r="F146" s="384"/>
      <c r="G146" s="119">
        <v>191969.64</v>
      </c>
      <c r="H146" s="119">
        <v>6398.98</v>
      </c>
      <c r="I146" s="118"/>
      <c r="J146" s="119">
        <v>38393.879999999997</v>
      </c>
      <c r="K146" s="118"/>
      <c r="L146" s="119">
        <v>191969.64</v>
      </c>
      <c r="M146" s="119">
        <v>44792.86</v>
      </c>
      <c r="N146" s="119">
        <v>147176.78</v>
      </c>
    </row>
    <row r="147" spans="1:14" s="90" customFormat="1" ht="12" hidden="1" customHeight="1" outlineLevel="1" x14ac:dyDescent="0.2">
      <c r="A147" s="383" t="s">
        <v>316</v>
      </c>
      <c r="B147" s="383"/>
      <c r="C147" s="118"/>
      <c r="D147" s="119">
        <v>9017.86</v>
      </c>
      <c r="E147" s="384">
        <v>9017.86</v>
      </c>
      <c r="F147" s="384"/>
      <c r="G147" s="118"/>
      <c r="H147" s="118"/>
      <c r="I147" s="119">
        <v>27053.58</v>
      </c>
      <c r="J147" s="121">
        <v>2555.1</v>
      </c>
      <c r="K147" s="119">
        <v>18035.72</v>
      </c>
      <c r="L147" s="119">
        <v>9017.86</v>
      </c>
      <c r="M147" s="121">
        <v>1202.4000000000001</v>
      </c>
      <c r="N147" s="119">
        <v>7815.46</v>
      </c>
    </row>
    <row r="148" spans="1:14" s="90" customFormat="1" ht="23.25" hidden="1" customHeight="1" outlineLevel="1" x14ac:dyDescent="0.2">
      <c r="A148" s="383" t="s">
        <v>215</v>
      </c>
      <c r="B148" s="383"/>
      <c r="C148" s="118"/>
      <c r="D148" s="119">
        <v>52410.71</v>
      </c>
      <c r="E148" s="384">
        <v>52410.71</v>
      </c>
      <c r="F148" s="384"/>
      <c r="G148" s="119">
        <v>52410.71</v>
      </c>
      <c r="H148" s="119">
        <v>3057.32</v>
      </c>
      <c r="I148" s="119">
        <v>52410.71</v>
      </c>
      <c r="J148" s="121">
        <v>13102.8</v>
      </c>
      <c r="K148" s="119">
        <v>52410.71</v>
      </c>
      <c r="L148" s="119">
        <v>52410.71</v>
      </c>
      <c r="M148" s="119">
        <v>8298.44</v>
      </c>
      <c r="N148" s="119">
        <v>44112.27</v>
      </c>
    </row>
    <row r="149" spans="1:14" s="90" customFormat="1" ht="23.25" hidden="1" customHeight="1" outlineLevel="1" x14ac:dyDescent="0.2">
      <c r="A149" s="383" t="s">
        <v>215</v>
      </c>
      <c r="B149" s="383"/>
      <c r="C149" s="118"/>
      <c r="D149" s="119">
        <v>52410.71</v>
      </c>
      <c r="E149" s="384">
        <v>52410.71</v>
      </c>
      <c r="F149" s="384"/>
      <c r="G149" s="119">
        <v>52410.71</v>
      </c>
      <c r="H149" s="119">
        <v>3057.32</v>
      </c>
      <c r="I149" s="119">
        <v>52410.71</v>
      </c>
      <c r="J149" s="121">
        <v>13102.8</v>
      </c>
      <c r="K149" s="119">
        <v>52410.71</v>
      </c>
      <c r="L149" s="119">
        <v>52410.71</v>
      </c>
      <c r="M149" s="119">
        <v>8298.44</v>
      </c>
      <c r="N149" s="119">
        <v>44112.27</v>
      </c>
    </row>
    <row r="150" spans="1:14" s="90" customFormat="1" ht="23.25" hidden="1" customHeight="1" outlineLevel="1" x14ac:dyDescent="0.2">
      <c r="A150" s="383" t="s">
        <v>215</v>
      </c>
      <c r="B150" s="383"/>
      <c r="C150" s="118"/>
      <c r="D150" s="119">
        <v>52410.71</v>
      </c>
      <c r="E150" s="384">
        <v>52410.71</v>
      </c>
      <c r="F150" s="384"/>
      <c r="G150" s="119">
        <v>52410.71</v>
      </c>
      <c r="H150" s="119">
        <v>3057.32</v>
      </c>
      <c r="I150" s="119">
        <v>52410.71</v>
      </c>
      <c r="J150" s="121">
        <v>13102.8</v>
      </c>
      <c r="K150" s="119">
        <v>52410.71</v>
      </c>
      <c r="L150" s="119">
        <v>52410.71</v>
      </c>
      <c r="M150" s="119">
        <v>8298.44</v>
      </c>
      <c r="N150" s="119">
        <v>44112.27</v>
      </c>
    </row>
    <row r="151" spans="1:14" s="90" customFormat="1" ht="23.25" hidden="1" customHeight="1" outlineLevel="1" x14ac:dyDescent="0.2">
      <c r="A151" s="383" t="s">
        <v>215</v>
      </c>
      <c r="B151" s="383"/>
      <c r="C151" s="118"/>
      <c r="D151" s="119">
        <v>52410.71</v>
      </c>
      <c r="E151" s="384">
        <v>52410.71</v>
      </c>
      <c r="F151" s="384"/>
      <c r="G151" s="119">
        <v>52410.71</v>
      </c>
      <c r="H151" s="119">
        <v>3057.32</v>
      </c>
      <c r="I151" s="119">
        <v>52410.71</v>
      </c>
      <c r="J151" s="121">
        <v>13102.8</v>
      </c>
      <c r="K151" s="119">
        <v>52410.71</v>
      </c>
      <c r="L151" s="119">
        <v>52410.71</v>
      </c>
      <c r="M151" s="119">
        <v>8298.44</v>
      </c>
      <c r="N151" s="119">
        <v>44112.27</v>
      </c>
    </row>
    <row r="152" spans="1:14" s="90" customFormat="1" ht="12" hidden="1" customHeight="1" outlineLevel="1" x14ac:dyDescent="0.2">
      <c r="A152" s="383" t="s">
        <v>317</v>
      </c>
      <c r="B152" s="383"/>
      <c r="C152" s="118"/>
      <c r="D152" s="119">
        <v>46696.43</v>
      </c>
      <c r="E152" s="384">
        <v>46696.43</v>
      </c>
      <c r="F152" s="384"/>
      <c r="G152" s="119">
        <v>46696.43</v>
      </c>
      <c r="H152" s="119">
        <v>2723.98</v>
      </c>
      <c r="I152" s="119">
        <v>46696.43</v>
      </c>
      <c r="J152" s="121">
        <v>11674.2</v>
      </c>
      <c r="K152" s="119">
        <v>46696.43</v>
      </c>
      <c r="L152" s="119">
        <v>46696.43</v>
      </c>
      <c r="M152" s="119">
        <v>7393.66</v>
      </c>
      <c r="N152" s="119">
        <v>39302.769999999997</v>
      </c>
    </row>
    <row r="153" spans="1:14" s="90" customFormat="1" ht="12" hidden="1" customHeight="1" outlineLevel="1" x14ac:dyDescent="0.2">
      <c r="A153" s="383" t="s">
        <v>318</v>
      </c>
      <c r="B153" s="383"/>
      <c r="C153" s="119">
        <v>7435.43</v>
      </c>
      <c r="D153" s="120">
        <v>7435428</v>
      </c>
      <c r="E153" s="384">
        <v>6392844.9400000004</v>
      </c>
      <c r="F153" s="384"/>
      <c r="G153" s="120">
        <v>7435428</v>
      </c>
      <c r="H153" s="119">
        <v>916119.26</v>
      </c>
      <c r="I153" s="119">
        <v>7692570.8600000003</v>
      </c>
      <c r="J153" s="119">
        <v>1481328.71</v>
      </c>
      <c r="K153" s="119">
        <v>7563999.4299999997</v>
      </c>
      <c r="L153" s="119">
        <v>7563999.4299999997</v>
      </c>
      <c r="M153" s="119">
        <v>1208968.93</v>
      </c>
      <c r="N153" s="121">
        <v>6355030.5</v>
      </c>
    </row>
    <row r="154" spans="1:14" s="90" customFormat="1" ht="12" hidden="1" customHeight="1" outlineLevel="1" x14ac:dyDescent="0.2">
      <c r="A154" s="383" t="s">
        <v>319</v>
      </c>
      <c r="B154" s="383"/>
      <c r="C154" s="119">
        <v>12432.02</v>
      </c>
      <c r="D154" s="120">
        <v>12432018</v>
      </c>
      <c r="E154" s="384">
        <v>12419585.98</v>
      </c>
      <c r="F154" s="384"/>
      <c r="G154" s="120">
        <v>12432018</v>
      </c>
      <c r="H154" s="119">
        <v>1531748.94</v>
      </c>
      <c r="I154" s="120">
        <v>12432018</v>
      </c>
      <c r="J154" s="121">
        <v>2483917.2000000002</v>
      </c>
      <c r="K154" s="120">
        <v>12432018</v>
      </c>
      <c r="L154" s="120">
        <v>12432018</v>
      </c>
      <c r="M154" s="119">
        <v>2028532.38</v>
      </c>
      <c r="N154" s="119">
        <v>10403485.619999999</v>
      </c>
    </row>
    <row r="155" spans="1:14" s="90" customFormat="1" ht="12" hidden="1" customHeight="1" outlineLevel="1" x14ac:dyDescent="0.2">
      <c r="A155" s="383" t="s">
        <v>320</v>
      </c>
      <c r="B155" s="383"/>
      <c r="C155" s="118"/>
      <c r="D155" s="119">
        <v>13867.25</v>
      </c>
      <c r="E155" s="384">
        <v>13867.25</v>
      </c>
      <c r="F155" s="384"/>
      <c r="G155" s="119">
        <v>13867.25</v>
      </c>
      <c r="H155" s="119">
        <v>7366.95</v>
      </c>
      <c r="I155" s="119">
        <v>13867.25</v>
      </c>
      <c r="J155" s="121">
        <v>10689.3</v>
      </c>
      <c r="K155" s="119">
        <v>13867.25</v>
      </c>
      <c r="L155" s="119">
        <v>13867.25</v>
      </c>
      <c r="M155" s="119">
        <v>9100.35</v>
      </c>
      <c r="N155" s="121">
        <v>4766.8999999999996</v>
      </c>
    </row>
    <row r="156" spans="1:14" s="90" customFormat="1" ht="12" hidden="1" customHeight="1" outlineLevel="1" x14ac:dyDescent="0.2">
      <c r="A156" s="383" t="s">
        <v>321</v>
      </c>
      <c r="B156" s="383"/>
      <c r="C156" s="118"/>
      <c r="D156" s="119">
        <v>165449.78</v>
      </c>
      <c r="E156" s="384">
        <v>165449.78</v>
      </c>
      <c r="F156" s="384"/>
      <c r="G156" s="119">
        <v>165449.78</v>
      </c>
      <c r="H156" s="119">
        <v>105474.12</v>
      </c>
      <c r="I156" s="119">
        <v>165449.78</v>
      </c>
      <c r="J156" s="119">
        <v>153040.88</v>
      </c>
      <c r="K156" s="119">
        <v>165449.78</v>
      </c>
      <c r="L156" s="119">
        <v>165449.78</v>
      </c>
      <c r="M156" s="119">
        <v>130291.56</v>
      </c>
      <c r="N156" s="119">
        <v>35158.22</v>
      </c>
    </row>
    <row r="157" spans="1:14" s="90" customFormat="1" ht="12" hidden="1" customHeight="1" outlineLevel="1" x14ac:dyDescent="0.2">
      <c r="A157" s="383" t="s">
        <v>322</v>
      </c>
      <c r="B157" s="383"/>
      <c r="C157" s="118"/>
      <c r="D157" s="119">
        <v>261160.71</v>
      </c>
      <c r="E157" s="384">
        <v>261160.71</v>
      </c>
      <c r="F157" s="384"/>
      <c r="G157" s="119">
        <v>261160.71</v>
      </c>
      <c r="H157" s="119">
        <v>26116.080000000002</v>
      </c>
      <c r="I157" s="119">
        <v>261160.71</v>
      </c>
      <c r="J157" s="119">
        <v>121875.04</v>
      </c>
      <c r="K157" s="119">
        <v>261160.71</v>
      </c>
      <c r="L157" s="119">
        <v>261160.71</v>
      </c>
      <c r="M157" s="119">
        <v>78348.240000000005</v>
      </c>
      <c r="N157" s="119">
        <v>182812.47</v>
      </c>
    </row>
    <row r="158" spans="1:14" s="90" customFormat="1" ht="12" hidden="1" customHeight="1" outlineLevel="1" x14ac:dyDescent="0.2">
      <c r="A158" s="383" t="s">
        <v>323</v>
      </c>
      <c r="B158" s="383"/>
      <c r="C158" s="118"/>
      <c r="D158" s="119">
        <v>334821.43</v>
      </c>
      <c r="E158" s="384">
        <v>334821.43</v>
      </c>
      <c r="F158" s="384"/>
      <c r="G158" s="118"/>
      <c r="H158" s="118"/>
      <c r="I158" s="119">
        <v>669642.86</v>
      </c>
      <c r="J158" s="119">
        <v>5580.36</v>
      </c>
      <c r="K158" s="119">
        <v>334821.43</v>
      </c>
      <c r="L158" s="119">
        <v>334821.43</v>
      </c>
      <c r="M158" s="119">
        <v>5580.36</v>
      </c>
      <c r="N158" s="119">
        <v>329241.07</v>
      </c>
    </row>
    <row r="159" spans="1:14" s="90" customFormat="1" ht="12" hidden="1" customHeight="1" outlineLevel="1" x14ac:dyDescent="0.2">
      <c r="A159" s="383" t="s">
        <v>324</v>
      </c>
      <c r="B159" s="383"/>
      <c r="C159" s="118"/>
      <c r="D159" s="119">
        <v>79716.06</v>
      </c>
      <c r="E159" s="384">
        <v>79716.06</v>
      </c>
      <c r="F159" s="384"/>
      <c r="G159" s="119">
        <v>79716.06</v>
      </c>
      <c r="H159" s="119">
        <v>50818.95</v>
      </c>
      <c r="I159" s="119">
        <v>79716.06</v>
      </c>
      <c r="J159" s="121">
        <v>73737.3</v>
      </c>
      <c r="K159" s="119">
        <v>79716.06</v>
      </c>
      <c r="L159" s="119">
        <v>79716.06</v>
      </c>
      <c r="M159" s="119">
        <v>62776.35</v>
      </c>
      <c r="N159" s="119">
        <v>16939.71</v>
      </c>
    </row>
    <row r="160" spans="1:14" s="90" customFormat="1" ht="12" hidden="1" customHeight="1" outlineLevel="1" x14ac:dyDescent="0.2">
      <c r="A160" s="383" t="s">
        <v>325</v>
      </c>
      <c r="B160" s="383"/>
      <c r="C160" s="118"/>
      <c r="D160" s="119">
        <v>242767.86</v>
      </c>
      <c r="E160" s="384">
        <v>242767.86</v>
      </c>
      <c r="F160" s="384"/>
      <c r="G160" s="119">
        <v>242767.86</v>
      </c>
      <c r="H160" s="119">
        <v>74853.59</v>
      </c>
      <c r="I160" s="119">
        <v>242767.86</v>
      </c>
      <c r="J160" s="121">
        <v>121384.2</v>
      </c>
      <c r="K160" s="119">
        <v>242767.86</v>
      </c>
      <c r="L160" s="119">
        <v>242767.86</v>
      </c>
      <c r="M160" s="119">
        <v>99130.43</v>
      </c>
      <c r="N160" s="119">
        <v>143637.43</v>
      </c>
    </row>
    <row r="161" spans="1:14" s="90" customFormat="1" ht="12" hidden="1" customHeight="1" outlineLevel="1" x14ac:dyDescent="0.2">
      <c r="A161" s="383" t="s">
        <v>325</v>
      </c>
      <c r="B161" s="383"/>
      <c r="C161" s="118"/>
      <c r="D161" s="119">
        <v>242767.86</v>
      </c>
      <c r="E161" s="384">
        <v>242767.86</v>
      </c>
      <c r="F161" s="384"/>
      <c r="G161" s="119">
        <v>242767.86</v>
      </c>
      <c r="H161" s="119">
        <v>74853.59</v>
      </c>
      <c r="I161" s="119">
        <v>242767.86</v>
      </c>
      <c r="J161" s="121">
        <v>121384.2</v>
      </c>
      <c r="K161" s="119">
        <v>242767.86</v>
      </c>
      <c r="L161" s="119">
        <v>242767.86</v>
      </c>
      <c r="M161" s="119">
        <v>99130.43</v>
      </c>
      <c r="N161" s="119">
        <v>143637.43</v>
      </c>
    </row>
    <row r="162" spans="1:14" s="90" customFormat="1" ht="12" hidden="1" customHeight="1" outlineLevel="1" x14ac:dyDescent="0.2">
      <c r="A162" s="383" t="s">
        <v>326</v>
      </c>
      <c r="B162" s="383"/>
      <c r="C162" s="118"/>
      <c r="D162" s="119">
        <v>242767.86</v>
      </c>
      <c r="E162" s="384">
        <v>242767.86</v>
      </c>
      <c r="F162" s="384"/>
      <c r="G162" s="119">
        <v>242767.86</v>
      </c>
      <c r="H162" s="119">
        <v>74853.59</v>
      </c>
      <c r="I162" s="119">
        <v>242767.86</v>
      </c>
      <c r="J162" s="121">
        <v>121384.2</v>
      </c>
      <c r="K162" s="119">
        <v>242767.86</v>
      </c>
      <c r="L162" s="119">
        <v>242767.86</v>
      </c>
      <c r="M162" s="119">
        <v>99130.43</v>
      </c>
      <c r="N162" s="119">
        <v>143637.43</v>
      </c>
    </row>
    <row r="163" spans="1:14" s="90" customFormat="1" ht="12" hidden="1" customHeight="1" outlineLevel="1" x14ac:dyDescent="0.2">
      <c r="A163" s="383" t="s">
        <v>327</v>
      </c>
      <c r="B163" s="383"/>
      <c r="C163" s="118"/>
      <c r="D163" s="119">
        <v>272812.49</v>
      </c>
      <c r="E163" s="384">
        <v>272812.49</v>
      </c>
      <c r="F163" s="384"/>
      <c r="G163" s="119">
        <v>272812.49</v>
      </c>
      <c r="H163" s="119">
        <v>84117.28</v>
      </c>
      <c r="I163" s="119">
        <v>272812.49</v>
      </c>
      <c r="J163" s="121">
        <v>136406.39999999999</v>
      </c>
      <c r="K163" s="119">
        <v>272812.49</v>
      </c>
      <c r="L163" s="119">
        <v>272812.49</v>
      </c>
      <c r="M163" s="119">
        <v>111398.56</v>
      </c>
      <c r="N163" s="119">
        <v>161413.93</v>
      </c>
    </row>
    <row r="164" spans="1:14" s="90" customFormat="1" ht="12" hidden="1" customHeight="1" outlineLevel="1" x14ac:dyDescent="0.2">
      <c r="A164" s="383" t="s">
        <v>328</v>
      </c>
      <c r="B164" s="383"/>
      <c r="C164" s="118"/>
      <c r="D164" s="119">
        <v>324776.77</v>
      </c>
      <c r="E164" s="384">
        <v>324776.77</v>
      </c>
      <c r="F164" s="384"/>
      <c r="G164" s="119">
        <v>324776.77</v>
      </c>
      <c r="H164" s="119">
        <v>100139.39</v>
      </c>
      <c r="I164" s="119">
        <v>324776.77</v>
      </c>
      <c r="J164" s="121">
        <v>162388.20000000001</v>
      </c>
      <c r="K164" s="119">
        <v>324776.77</v>
      </c>
      <c r="L164" s="119">
        <v>324776.77</v>
      </c>
      <c r="M164" s="119">
        <v>132617.03</v>
      </c>
      <c r="N164" s="119">
        <v>192159.74</v>
      </c>
    </row>
    <row r="165" spans="1:14" s="90" customFormat="1" ht="12" hidden="1" customHeight="1" outlineLevel="1" x14ac:dyDescent="0.2">
      <c r="A165" s="383" t="s">
        <v>329</v>
      </c>
      <c r="B165" s="383"/>
      <c r="C165" s="118"/>
      <c r="D165" s="120">
        <v>59375</v>
      </c>
      <c r="E165" s="388">
        <v>59375</v>
      </c>
      <c r="F165" s="388"/>
      <c r="G165" s="118"/>
      <c r="H165" s="118"/>
      <c r="I165" s="120">
        <v>118750</v>
      </c>
      <c r="J165" s="119">
        <v>10885.38</v>
      </c>
      <c r="K165" s="120">
        <v>59375</v>
      </c>
      <c r="L165" s="120">
        <v>59375</v>
      </c>
      <c r="M165" s="119">
        <v>5937.48</v>
      </c>
      <c r="N165" s="119">
        <v>53437.52</v>
      </c>
    </row>
    <row r="166" spans="1:14" s="90" customFormat="1" ht="12" hidden="1" customHeight="1" outlineLevel="1" x14ac:dyDescent="0.2">
      <c r="A166" s="383" t="s">
        <v>329</v>
      </c>
      <c r="B166" s="383"/>
      <c r="C166" s="118"/>
      <c r="D166" s="120">
        <v>62500</v>
      </c>
      <c r="E166" s="388">
        <v>62500</v>
      </c>
      <c r="F166" s="388"/>
      <c r="G166" s="120">
        <v>62500</v>
      </c>
      <c r="H166" s="119">
        <v>2083.34</v>
      </c>
      <c r="I166" s="120">
        <v>125000</v>
      </c>
      <c r="J166" s="119">
        <v>37500.120000000003</v>
      </c>
      <c r="K166" s="120">
        <v>125000</v>
      </c>
      <c r="L166" s="120">
        <v>62500</v>
      </c>
      <c r="M166" s="119">
        <v>14583.38</v>
      </c>
      <c r="N166" s="119">
        <v>47916.62</v>
      </c>
    </row>
    <row r="167" spans="1:14" s="90" customFormat="1" ht="12" hidden="1" customHeight="1" outlineLevel="1" x14ac:dyDescent="0.2">
      <c r="A167" s="383" t="s">
        <v>330</v>
      </c>
      <c r="B167" s="383"/>
      <c r="C167" s="118"/>
      <c r="D167" s="119">
        <v>114730.79</v>
      </c>
      <c r="E167" s="384">
        <v>114730.79</v>
      </c>
      <c r="F167" s="384"/>
      <c r="G167" s="119">
        <v>114730.79</v>
      </c>
      <c r="H167" s="119">
        <v>73140.63</v>
      </c>
      <c r="I167" s="119">
        <v>114730.79</v>
      </c>
      <c r="J167" s="119">
        <v>106125.62</v>
      </c>
      <c r="K167" s="119">
        <v>114730.79</v>
      </c>
      <c r="L167" s="119">
        <v>114730.79</v>
      </c>
      <c r="M167" s="119">
        <v>90350.19</v>
      </c>
      <c r="N167" s="121">
        <v>24380.6</v>
      </c>
    </row>
    <row r="168" spans="1:14" s="90" customFormat="1" ht="12" hidden="1" customHeight="1" outlineLevel="1" x14ac:dyDescent="0.2">
      <c r="A168" s="383" t="s">
        <v>331</v>
      </c>
      <c r="B168" s="383"/>
      <c r="C168" s="118"/>
      <c r="D168" s="119">
        <v>4141554.46</v>
      </c>
      <c r="E168" s="384">
        <v>4141554.46</v>
      </c>
      <c r="F168" s="384"/>
      <c r="G168" s="119">
        <v>4948733.3899999997</v>
      </c>
      <c r="H168" s="119">
        <v>133121.39000000001</v>
      </c>
      <c r="I168" s="118"/>
      <c r="J168" s="119">
        <v>591650.64</v>
      </c>
      <c r="K168" s="118"/>
      <c r="L168" s="119">
        <v>4948733.3899999997</v>
      </c>
      <c r="M168" s="119">
        <v>724772.03</v>
      </c>
      <c r="N168" s="119">
        <v>4223961.3600000003</v>
      </c>
    </row>
    <row r="169" spans="1:14" s="90" customFormat="1" ht="12" hidden="1" customHeight="1" outlineLevel="1" x14ac:dyDescent="0.2">
      <c r="A169" s="383" t="s">
        <v>332</v>
      </c>
      <c r="B169" s="383"/>
      <c r="C169" s="118"/>
      <c r="D169" s="119">
        <v>25529.41</v>
      </c>
      <c r="E169" s="384">
        <v>25529.41</v>
      </c>
      <c r="F169" s="384"/>
      <c r="G169" s="119">
        <v>25529.41</v>
      </c>
      <c r="H169" s="119">
        <v>16275.12</v>
      </c>
      <c r="I169" s="119">
        <v>25529.41</v>
      </c>
      <c r="J169" s="119">
        <v>23614.880000000001</v>
      </c>
      <c r="K169" s="119">
        <v>25529.41</v>
      </c>
      <c r="L169" s="119">
        <v>25529.41</v>
      </c>
      <c r="M169" s="119">
        <v>20104.560000000001</v>
      </c>
      <c r="N169" s="119">
        <v>5424.85</v>
      </c>
    </row>
    <row r="170" spans="1:14" s="90" customFormat="1" ht="12" hidden="1" customHeight="1" outlineLevel="1" x14ac:dyDescent="0.2">
      <c r="A170" s="383" t="s">
        <v>332</v>
      </c>
      <c r="B170" s="383"/>
      <c r="C170" s="118"/>
      <c r="D170" s="119">
        <v>25529.41</v>
      </c>
      <c r="E170" s="384">
        <v>25529.41</v>
      </c>
      <c r="F170" s="384"/>
      <c r="G170" s="119">
        <v>25529.41</v>
      </c>
      <c r="H170" s="119">
        <v>16275.12</v>
      </c>
      <c r="I170" s="119">
        <v>25529.41</v>
      </c>
      <c r="J170" s="119">
        <v>23614.880000000001</v>
      </c>
      <c r="K170" s="119">
        <v>25529.41</v>
      </c>
      <c r="L170" s="119">
        <v>25529.41</v>
      </c>
      <c r="M170" s="119">
        <v>20104.560000000001</v>
      </c>
      <c r="N170" s="119">
        <v>5424.85</v>
      </c>
    </row>
    <row r="171" spans="1:14" s="90" customFormat="1" ht="12" hidden="1" customHeight="1" outlineLevel="1" x14ac:dyDescent="0.2">
      <c r="A171" s="383" t="s">
        <v>333</v>
      </c>
      <c r="B171" s="383"/>
      <c r="C171" s="118"/>
      <c r="D171" s="119">
        <v>89678.68</v>
      </c>
      <c r="E171" s="384">
        <v>89678.68</v>
      </c>
      <c r="F171" s="384"/>
      <c r="G171" s="119">
        <v>89678.68</v>
      </c>
      <c r="H171" s="119">
        <v>57169.98</v>
      </c>
      <c r="I171" s="119">
        <v>89678.68</v>
      </c>
      <c r="J171" s="119">
        <v>82952.52</v>
      </c>
      <c r="K171" s="119">
        <v>89678.68</v>
      </c>
      <c r="L171" s="119">
        <v>89678.68</v>
      </c>
      <c r="M171" s="119">
        <v>70621.740000000005</v>
      </c>
      <c r="N171" s="119">
        <v>19056.939999999999</v>
      </c>
    </row>
    <row r="172" spans="1:14" s="90" customFormat="1" ht="12" hidden="1" customHeight="1" outlineLevel="1" x14ac:dyDescent="0.2">
      <c r="A172" s="383" t="s">
        <v>334</v>
      </c>
      <c r="B172" s="383"/>
      <c r="C172" s="118"/>
      <c r="D172" s="119">
        <v>12383.93</v>
      </c>
      <c r="E172" s="384">
        <v>12383.93</v>
      </c>
      <c r="F172" s="384"/>
      <c r="G172" s="118"/>
      <c r="H172" s="118"/>
      <c r="I172" s="119">
        <v>24767.86</v>
      </c>
      <c r="J172" s="121">
        <v>2270.4</v>
      </c>
      <c r="K172" s="119">
        <v>12383.93</v>
      </c>
      <c r="L172" s="119">
        <v>12383.93</v>
      </c>
      <c r="M172" s="121">
        <v>1238.4000000000001</v>
      </c>
      <c r="N172" s="119">
        <v>11145.53</v>
      </c>
    </row>
    <row r="173" spans="1:14" s="90" customFormat="1" ht="12" hidden="1" customHeight="1" outlineLevel="1" x14ac:dyDescent="0.2">
      <c r="A173" s="383" t="s">
        <v>335</v>
      </c>
      <c r="B173" s="383"/>
      <c r="C173" s="119">
        <v>57062.14</v>
      </c>
      <c r="D173" s="119">
        <v>57062140.57</v>
      </c>
      <c r="E173" s="387">
        <v>49010320.100000001</v>
      </c>
      <c r="F173" s="387"/>
      <c r="G173" s="119">
        <v>57062140.57</v>
      </c>
      <c r="H173" s="119">
        <v>7030626.4100000001</v>
      </c>
      <c r="I173" s="119">
        <v>57414079.890000001</v>
      </c>
      <c r="J173" s="119">
        <v>11086726.98</v>
      </c>
      <c r="K173" s="119">
        <v>57238110.229999997</v>
      </c>
      <c r="L173" s="119">
        <v>57238110.229999997</v>
      </c>
      <c r="M173" s="119">
        <v>9136224.6699999999</v>
      </c>
      <c r="N173" s="119">
        <v>48101885.560000002</v>
      </c>
    </row>
    <row r="174" spans="1:14" s="90" customFormat="1" ht="12" hidden="1" customHeight="1" outlineLevel="1" x14ac:dyDescent="0.2">
      <c r="A174" s="383" t="s">
        <v>336</v>
      </c>
      <c r="B174" s="383"/>
      <c r="C174" s="119">
        <v>9343.4699999999993</v>
      </c>
      <c r="D174" s="120">
        <v>9343462</v>
      </c>
      <c r="E174" s="384">
        <v>9334118.5299999993</v>
      </c>
      <c r="F174" s="384"/>
      <c r="G174" s="120">
        <v>9343462</v>
      </c>
      <c r="H174" s="119">
        <v>1151208.01</v>
      </c>
      <c r="I174" s="120">
        <v>9343462</v>
      </c>
      <c r="J174" s="121">
        <v>1866823.8</v>
      </c>
      <c r="K174" s="120">
        <v>9343462</v>
      </c>
      <c r="L174" s="120">
        <v>9343462</v>
      </c>
      <c r="M174" s="119">
        <v>1524572.77</v>
      </c>
      <c r="N174" s="119">
        <v>7818889.2300000004</v>
      </c>
    </row>
    <row r="175" spans="1:14" s="90" customFormat="1" ht="12" hidden="1" customHeight="1" outlineLevel="1" x14ac:dyDescent="0.2">
      <c r="A175" s="383" t="s">
        <v>337</v>
      </c>
      <c r="B175" s="383"/>
      <c r="C175" s="119">
        <v>20479.04</v>
      </c>
      <c r="D175" s="120">
        <v>20479604</v>
      </c>
      <c r="E175" s="384">
        <v>20459124.960000001</v>
      </c>
      <c r="F175" s="384"/>
      <c r="G175" s="120">
        <v>20479604</v>
      </c>
      <c r="H175" s="119">
        <v>2523291.96</v>
      </c>
      <c r="I175" s="120">
        <v>20479604</v>
      </c>
      <c r="J175" s="121">
        <v>4091824.8</v>
      </c>
      <c r="K175" s="120">
        <v>20479604</v>
      </c>
      <c r="L175" s="120">
        <v>20479604</v>
      </c>
      <c r="M175" s="119">
        <v>3341656.92</v>
      </c>
      <c r="N175" s="119">
        <v>17137947.079999998</v>
      </c>
    </row>
    <row r="176" spans="1:14" s="90" customFormat="1" ht="23.25" hidden="1" customHeight="1" outlineLevel="1" x14ac:dyDescent="0.2">
      <c r="A176" s="383" t="s">
        <v>338</v>
      </c>
      <c r="B176" s="383"/>
      <c r="C176" s="118"/>
      <c r="D176" s="120">
        <v>9315</v>
      </c>
      <c r="E176" s="388">
        <v>9315</v>
      </c>
      <c r="F176" s="388"/>
      <c r="G176" s="119">
        <v>10388.66</v>
      </c>
      <c r="H176" s="118"/>
      <c r="I176" s="119">
        <v>10388.66</v>
      </c>
      <c r="J176" s="118"/>
      <c r="K176" s="119">
        <v>10388.66</v>
      </c>
      <c r="L176" s="119">
        <v>10388.66</v>
      </c>
      <c r="M176" s="118"/>
      <c r="N176" s="119">
        <v>10388.66</v>
      </c>
    </row>
    <row r="177" spans="1:14" s="90" customFormat="1" ht="23.25" hidden="1" customHeight="1" outlineLevel="1" x14ac:dyDescent="0.2">
      <c r="A177" s="383" t="s">
        <v>339</v>
      </c>
      <c r="B177" s="383"/>
      <c r="C177" s="118"/>
      <c r="D177" s="120">
        <v>12250</v>
      </c>
      <c r="E177" s="388">
        <v>12250</v>
      </c>
      <c r="F177" s="388"/>
      <c r="G177" s="118"/>
      <c r="H177" s="118"/>
      <c r="I177" s="120">
        <v>36750</v>
      </c>
      <c r="J177" s="119">
        <v>4695.91</v>
      </c>
      <c r="K177" s="120">
        <v>24500</v>
      </c>
      <c r="L177" s="120">
        <v>12250</v>
      </c>
      <c r="M177" s="121">
        <v>2041.7</v>
      </c>
      <c r="N177" s="121">
        <v>10208.299999999999</v>
      </c>
    </row>
    <row r="178" spans="1:14" s="90" customFormat="1" ht="23.25" hidden="1" customHeight="1" outlineLevel="1" x14ac:dyDescent="0.2">
      <c r="A178" s="383" t="s">
        <v>339</v>
      </c>
      <c r="B178" s="383"/>
      <c r="C178" s="118"/>
      <c r="D178" s="120">
        <v>12250</v>
      </c>
      <c r="E178" s="388">
        <v>12250</v>
      </c>
      <c r="F178" s="388"/>
      <c r="G178" s="118"/>
      <c r="H178" s="118"/>
      <c r="I178" s="120">
        <v>36750</v>
      </c>
      <c r="J178" s="119">
        <v>4695.91</v>
      </c>
      <c r="K178" s="120">
        <v>24500</v>
      </c>
      <c r="L178" s="120">
        <v>12250</v>
      </c>
      <c r="M178" s="121">
        <v>2041.7</v>
      </c>
      <c r="N178" s="121">
        <v>10208.299999999999</v>
      </c>
    </row>
    <row r="179" spans="1:14" s="90" customFormat="1" ht="23.25" hidden="1" customHeight="1" outlineLevel="1" x14ac:dyDescent="0.2">
      <c r="A179" s="383" t="s">
        <v>339</v>
      </c>
      <c r="B179" s="383"/>
      <c r="C179" s="118"/>
      <c r="D179" s="120">
        <v>12250</v>
      </c>
      <c r="E179" s="388">
        <v>12250</v>
      </c>
      <c r="F179" s="388"/>
      <c r="G179" s="118"/>
      <c r="H179" s="118"/>
      <c r="I179" s="120">
        <v>36750</v>
      </c>
      <c r="J179" s="119">
        <v>4695.91</v>
      </c>
      <c r="K179" s="120">
        <v>24500</v>
      </c>
      <c r="L179" s="120">
        <v>12250</v>
      </c>
      <c r="M179" s="121">
        <v>2041.7</v>
      </c>
      <c r="N179" s="121">
        <v>10208.299999999999</v>
      </c>
    </row>
    <row r="180" spans="1:14" s="90" customFormat="1" ht="12" hidden="1" customHeight="1" outlineLevel="1" x14ac:dyDescent="0.2">
      <c r="A180" s="383" t="s">
        <v>340</v>
      </c>
      <c r="B180" s="383"/>
      <c r="C180" s="118"/>
      <c r="D180" s="119">
        <v>44630.36</v>
      </c>
      <c r="E180" s="384">
        <v>44630.36</v>
      </c>
      <c r="F180" s="384"/>
      <c r="G180" s="119">
        <v>44630.36</v>
      </c>
      <c r="H180" s="119">
        <v>1487.68</v>
      </c>
      <c r="I180" s="118"/>
      <c r="J180" s="119">
        <v>8926.08</v>
      </c>
      <c r="K180" s="118"/>
      <c r="L180" s="119">
        <v>44630.36</v>
      </c>
      <c r="M180" s="119">
        <v>10413.76</v>
      </c>
      <c r="N180" s="121">
        <v>34216.6</v>
      </c>
    </row>
    <row r="181" spans="1:14" s="90" customFormat="1" ht="12" hidden="1" customHeight="1" outlineLevel="1" x14ac:dyDescent="0.2">
      <c r="A181" s="383" t="s">
        <v>341</v>
      </c>
      <c r="B181" s="383"/>
      <c r="C181" s="118"/>
      <c r="D181" s="119">
        <v>31072.32</v>
      </c>
      <c r="E181" s="384">
        <v>31072.32</v>
      </c>
      <c r="F181" s="384"/>
      <c r="G181" s="118"/>
      <c r="H181" s="118"/>
      <c r="I181" s="119">
        <v>62144.639999999999</v>
      </c>
      <c r="J181" s="119">
        <v>5696.57</v>
      </c>
      <c r="K181" s="119">
        <v>31072.32</v>
      </c>
      <c r="L181" s="119">
        <v>31072.32</v>
      </c>
      <c r="M181" s="119">
        <v>3107.22</v>
      </c>
      <c r="N181" s="121">
        <v>27965.1</v>
      </c>
    </row>
    <row r="182" spans="1:14" s="90" customFormat="1" ht="12" hidden="1" customHeight="1" outlineLevel="1" x14ac:dyDescent="0.2">
      <c r="A182" s="383" t="s">
        <v>342</v>
      </c>
      <c r="B182" s="383"/>
      <c r="C182" s="118"/>
      <c r="D182" s="119">
        <v>31053.57</v>
      </c>
      <c r="E182" s="384">
        <v>31053.57</v>
      </c>
      <c r="F182" s="384"/>
      <c r="G182" s="118"/>
      <c r="H182" s="118"/>
      <c r="I182" s="119">
        <v>62107.14</v>
      </c>
      <c r="J182" s="119">
        <v>5693.16</v>
      </c>
      <c r="K182" s="119">
        <v>31053.57</v>
      </c>
      <c r="L182" s="119">
        <v>31053.57</v>
      </c>
      <c r="M182" s="119">
        <v>3105.36</v>
      </c>
      <c r="N182" s="119">
        <v>27948.21</v>
      </c>
    </row>
    <row r="183" spans="1:14" s="90" customFormat="1" ht="12" hidden="1" customHeight="1" outlineLevel="1" x14ac:dyDescent="0.2">
      <c r="A183" s="383" t="s">
        <v>343</v>
      </c>
      <c r="B183" s="383"/>
      <c r="C183" s="118"/>
      <c r="D183" s="119">
        <v>32142.86</v>
      </c>
      <c r="E183" s="384">
        <v>32142.86</v>
      </c>
      <c r="F183" s="384"/>
      <c r="G183" s="119">
        <v>32142.86</v>
      </c>
      <c r="H183" s="121">
        <v>3061.2</v>
      </c>
      <c r="I183" s="119">
        <v>32142.86</v>
      </c>
      <c r="J183" s="119">
        <v>11862.15</v>
      </c>
      <c r="K183" s="119">
        <v>32142.86</v>
      </c>
      <c r="L183" s="119">
        <v>32142.86</v>
      </c>
      <c r="M183" s="120">
        <v>7653</v>
      </c>
      <c r="N183" s="119">
        <v>24489.86</v>
      </c>
    </row>
    <row r="184" spans="1:14" s="90" customFormat="1" ht="23.25" hidden="1" customHeight="1" outlineLevel="1" x14ac:dyDescent="0.2">
      <c r="A184" s="383" t="s">
        <v>344</v>
      </c>
      <c r="B184" s="383"/>
      <c r="C184" s="118"/>
      <c r="D184" s="119">
        <v>55714.29</v>
      </c>
      <c r="E184" s="384">
        <v>55714.29</v>
      </c>
      <c r="F184" s="384"/>
      <c r="G184" s="118"/>
      <c r="H184" s="118"/>
      <c r="I184" s="119">
        <v>167142.87</v>
      </c>
      <c r="J184" s="119">
        <v>24142.82</v>
      </c>
      <c r="K184" s="119">
        <v>111428.58</v>
      </c>
      <c r="L184" s="119">
        <v>55714.29</v>
      </c>
      <c r="M184" s="119">
        <v>10214.27</v>
      </c>
      <c r="N184" s="119">
        <v>45500.02</v>
      </c>
    </row>
    <row r="185" spans="1:14" s="90" customFormat="1" ht="12" hidden="1" customHeight="1" outlineLevel="1" x14ac:dyDescent="0.2">
      <c r="A185" s="383" t="s">
        <v>345</v>
      </c>
      <c r="B185" s="383"/>
      <c r="C185" s="118"/>
      <c r="D185" s="120">
        <v>577500</v>
      </c>
      <c r="E185" s="388">
        <v>577500</v>
      </c>
      <c r="F185" s="388"/>
      <c r="G185" s="120">
        <v>577500</v>
      </c>
      <c r="H185" s="119">
        <v>368156.25</v>
      </c>
      <c r="I185" s="120">
        <v>577500</v>
      </c>
      <c r="J185" s="121">
        <v>534187.5</v>
      </c>
      <c r="K185" s="120">
        <v>577500</v>
      </c>
      <c r="L185" s="120">
        <v>577500</v>
      </c>
      <c r="M185" s="119">
        <v>454781.25</v>
      </c>
      <c r="N185" s="119">
        <v>122718.75</v>
      </c>
    </row>
    <row r="186" spans="1:14" s="90" customFormat="1" ht="12" hidden="1" customHeight="1" outlineLevel="1" x14ac:dyDescent="0.2">
      <c r="A186" s="383" t="s">
        <v>280</v>
      </c>
      <c r="B186" s="383"/>
      <c r="C186" s="118"/>
      <c r="D186" s="119">
        <v>6508.82</v>
      </c>
      <c r="E186" s="384">
        <v>6508.82</v>
      </c>
      <c r="F186" s="384"/>
      <c r="G186" s="119">
        <v>6508.82</v>
      </c>
      <c r="H186" s="119">
        <v>4149.3599999999997</v>
      </c>
      <c r="I186" s="119">
        <v>6508.82</v>
      </c>
      <c r="J186" s="119">
        <v>6020.64</v>
      </c>
      <c r="K186" s="119">
        <v>6508.82</v>
      </c>
      <c r="L186" s="119">
        <v>6508.82</v>
      </c>
      <c r="M186" s="119">
        <v>5125.68</v>
      </c>
      <c r="N186" s="119">
        <v>1383.14</v>
      </c>
    </row>
    <row r="187" spans="1:14" s="90" customFormat="1" ht="12" hidden="1" customHeight="1" outlineLevel="1" x14ac:dyDescent="0.2">
      <c r="A187" s="383" t="s">
        <v>280</v>
      </c>
      <c r="B187" s="383"/>
      <c r="C187" s="118"/>
      <c r="D187" s="119">
        <v>6508.82</v>
      </c>
      <c r="E187" s="384">
        <v>6508.82</v>
      </c>
      <c r="F187" s="384"/>
      <c r="G187" s="119">
        <v>6508.82</v>
      </c>
      <c r="H187" s="119">
        <v>4149.3599999999997</v>
      </c>
      <c r="I187" s="119">
        <v>6508.82</v>
      </c>
      <c r="J187" s="119">
        <v>6020.64</v>
      </c>
      <c r="K187" s="119">
        <v>6508.82</v>
      </c>
      <c r="L187" s="119">
        <v>6508.82</v>
      </c>
      <c r="M187" s="119">
        <v>5125.68</v>
      </c>
      <c r="N187" s="119">
        <v>1383.14</v>
      </c>
    </row>
    <row r="188" spans="1:14" s="90" customFormat="1" ht="12" hidden="1" customHeight="1" outlineLevel="1" x14ac:dyDescent="0.2">
      <c r="A188" s="383" t="s">
        <v>280</v>
      </c>
      <c r="B188" s="383"/>
      <c r="C188" s="118"/>
      <c r="D188" s="119">
        <v>6508.82</v>
      </c>
      <c r="E188" s="384">
        <v>6508.82</v>
      </c>
      <c r="F188" s="384"/>
      <c r="G188" s="119">
        <v>6508.82</v>
      </c>
      <c r="H188" s="119">
        <v>4149.3599999999997</v>
      </c>
      <c r="I188" s="119">
        <v>6508.82</v>
      </c>
      <c r="J188" s="119">
        <v>6020.64</v>
      </c>
      <c r="K188" s="119">
        <v>6508.82</v>
      </c>
      <c r="L188" s="119">
        <v>6508.82</v>
      </c>
      <c r="M188" s="119">
        <v>5125.68</v>
      </c>
      <c r="N188" s="119">
        <v>1383.14</v>
      </c>
    </row>
    <row r="189" spans="1:14" s="90" customFormat="1" ht="12" hidden="1" customHeight="1" outlineLevel="1" x14ac:dyDescent="0.2">
      <c r="A189" s="383" t="s">
        <v>280</v>
      </c>
      <c r="B189" s="383"/>
      <c r="C189" s="118"/>
      <c r="D189" s="119">
        <v>6508.82</v>
      </c>
      <c r="E189" s="384">
        <v>6508.82</v>
      </c>
      <c r="F189" s="384"/>
      <c r="G189" s="119">
        <v>6508.82</v>
      </c>
      <c r="H189" s="119">
        <v>4149.3599999999997</v>
      </c>
      <c r="I189" s="119">
        <v>6508.82</v>
      </c>
      <c r="J189" s="119">
        <v>6020.64</v>
      </c>
      <c r="K189" s="119">
        <v>6508.82</v>
      </c>
      <c r="L189" s="119">
        <v>6508.82</v>
      </c>
      <c r="M189" s="119">
        <v>5125.68</v>
      </c>
      <c r="N189" s="119">
        <v>1383.14</v>
      </c>
    </row>
    <row r="190" spans="1:14" s="90" customFormat="1" ht="12" hidden="1" customHeight="1" outlineLevel="1" x14ac:dyDescent="0.2">
      <c r="A190" s="383" t="s">
        <v>280</v>
      </c>
      <c r="B190" s="383"/>
      <c r="C190" s="118"/>
      <c r="D190" s="119">
        <v>6508.82</v>
      </c>
      <c r="E190" s="384">
        <v>6508.82</v>
      </c>
      <c r="F190" s="384"/>
      <c r="G190" s="119">
        <v>6508.82</v>
      </c>
      <c r="H190" s="119">
        <v>4149.3599999999997</v>
      </c>
      <c r="I190" s="119">
        <v>6508.82</v>
      </c>
      <c r="J190" s="119">
        <v>6020.64</v>
      </c>
      <c r="K190" s="119">
        <v>6508.82</v>
      </c>
      <c r="L190" s="119">
        <v>6508.82</v>
      </c>
      <c r="M190" s="119">
        <v>5125.68</v>
      </c>
      <c r="N190" s="119">
        <v>1383.14</v>
      </c>
    </row>
    <row r="191" spans="1:14" s="90" customFormat="1" ht="12" hidden="1" customHeight="1" outlineLevel="1" x14ac:dyDescent="0.2">
      <c r="A191" s="383" t="s">
        <v>280</v>
      </c>
      <c r="B191" s="383"/>
      <c r="C191" s="118"/>
      <c r="D191" s="119">
        <v>6508.82</v>
      </c>
      <c r="E191" s="384">
        <v>6508.82</v>
      </c>
      <c r="F191" s="384"/>
      <c r="G191" s="119">
        <v>6508.82</v>
      </c>
      <c r="H191" s="119">
        <v>4149.3599999999997</v>
      </c>
      <c r="I191" s="119">
        <v>6508.82</v>
      </c>
      <c r="J191" s="119">
        <v>6020.64</v>
      </c>
      <c r="K191" s="119">
        <v>6508.82</v>
      </c>
      <c r="L191" s="119">
        <v>6508.82</v>
      </c>
      <c r="M191" s="119">
        <v>5125.68</v>
      </c>
      <c r="N191" s="119">
        <v>1383.14</v>
      </c>
    </row>
    <row r="192" spans="1:14" s="90" customFormat="1" ht="12" hidden="1" customHeight="1" outlineLevel="1" x14ac:dyDescent="0.2">
      <c r="A192" s="383" t="s">
        <v>280</v>
      </c>
      <c r="B192" s="383"/>
      <c r="C192" s="118"/>
      <c r="D192" s="119">
        <v>6508.82</v>
      </c>
      <c r="E192" s="384">
        <v>6508.82</v>
      </c>
      <c r="F192" s="384"/>
      <c r="G192" s="119">
        <v>6508.82</v>
      </c>
      <c r="H192" s="119">
        <v>4149.3599999999997</v>
      </c>
      <c r="I192" s="119">
        <v>6508.82</v>
      </c>
      <c r="J192" s="119">
        <v>6020.64</v>
      </c>
      <c r="K192" s="119">
        <v>6508.82</v>
      </c>
      <c r="L192" s="119">
        <v>6508.82</v>
      </c>
      <c r="M192" s="119">
        <v>5125.68</v>
      </c>
      <c r="N192" s="119">
        <v>1383.14</v>
      </c>
    </row>
    <row r="193" spans="1:14" s="90" customFormat="1" ht="12" hidden="1" customHeight="1" outlineLevel="1" x14ac:dyDescent="0.2">
      <c r="A193" s="383" t="s">
        <v>280</v>
      </c>
      <c r="B193" s="383"/>
      <c r="C193" s="118"/>
      <c r="D193" s="119">
        <v>6508.82</v>
      </c>
      <c r="E193" s="384">
        <v>6508.82</v>
      </c>
      <c r="F193" s="384"/>
      <c r="G193" s="119">
        <v>6508.82</v>
      </c>
      <c r="H193" s="119">
        <v>4149.3599999999997</v>
      </c>
      <c r="I193" s="119">
        <v>6508.82</v>
      </c>
      <c r="J193" s="119">
        <v>6020.64</v>
      </c>
      <c r="K193" s="119">
        <v>6508.82</v>
      </c>
      <c r="L193" s="119">
        <v>6508.82</v>
      </c>
      <c r="M193" s="119">
        <v>5125.68</v>
      </c>
      <c r="N193" s="119">
        <v>1383.14</v>
      </c>
    </row>
    <row r="194" spans="1:14" s="90" customFormat="1" ht="12" hidden="1" customHeight="1" outlineLevel="1" x14ac:dyDescent="0.2">
      <c r="A194" s="383" t="s">
        <v>280</v>
      </c>
      <c r="B194" s="383"/>
      <c r="C194" s="118"/>
      <c r="D194" s="119">
        <v>6508.82</v>
      </c>
      <c r="E194" s="384">
        <v>6508.82</v>
      </c>
      <c r="F194" s="384"/>
      <c r="G194" s="119">
        <v>6508.82</v>
      </c>
      <c r="H194" s="119">
        <v>4149.3599999999997</v>
      </c>
      <c r="I194" s="119">
        <v>6508.82</v>
      </c>
      <c r="J194" s="119">
        <v>6020.64</v>
      </c>
      <c r="K194" s="119">
        <v>6508.82</v>
      </c>
      <c r="L194" s="119">
        <v>6508.82</v>
      </c>
      <c r="M194" s="119">
        <v>5125.68</v>
      </c>
      <c r="N194" s="119">
        <v>1383.14</v>
      </c>
    </row>
    <row r="195" spans="1:14" s="90" customFormat="1" ht="12" hidden="1" customHeight="1" outlineLevel="1" x14ac:dyDescent="0.2">
      <c r="A195" s="383" t="s">
        <v>280</v>
      </c>
      <c r="B195" s="383"/>
      <c r="C195" s="118"/>
      <c r="D195" s="119">
        <v>6508.82</v>
      </c>
      <c r="E195" s="384">
        <v>6508.82</v>
      </c>
      <c r="F195" s="384"/>
      <c r="G195" s="119">
        <v>6508.82</v>
      </c>
      <c r="H195" s="119">
        <v>4149.3599999999997</v>
      </c>
      <c r="I195" s="119">
        <v>6508.82</v>
      </c>
      <c r="J195" s="119">
        <v>6020.64</v>
      </c>
      <c r="K195" s="119">
        <v>6508.82</v>
      </c>
      <c r="L195" s="119">
        <v>6508.82</v>
      </c>
      <c r="M195" s="119">
        <v>5125.68</v>
      </c>
      <c r="N195" s="119">
        <v>1383.14</v>
      </c>
    </row>
    <row r="196" spans="1:14" s="90" customFormat="1" ht="12" hidden="1" customHeight="1" outlineLevel="1" x14ac:dyDescent="0.2">
      <c r="A196" s="383" t="s">
        <v>280</v>
      </c>
      <c r="B196" s="383"/>
      <c r="C196" s="118"/>
      <c r="D196" s="119">
        <v>6508.82</v>
      </c>
      <c r="E196" s="384">
        <v>6508.82</v>
      </c>
      <c r="F196" s="384"/>
      <c r="G196" s="119">
        <v>6508.82</v>
      </c>
      <c r="H196" s="119">
        <v>4149.3599999999997</v>
      </c>
      <c r="I196" s="119">
        <v>6508.82</v>
      </c>
      <c r="J196" s="119">
        <v>6020.64</v>
      </c>
      <c r="K196" s="119">
        <v>6508.82</v>
      </c>
      <c r="L196" s="119">
        <v>6508.82</v>
      </c>
      <c r="M196" s="119">
        <v>5125.68</v>
      </c>
      <c r="N196" s="119">
        <v>1383.14</v>
      </c>
    </row>
    <row r="197" spans="1:14" s="90" customFormat="1" ht="12" hidden="1" customHeight="1" outlineLevel="1" x14ac:dyDescent="0.2">
      <c r="A197" s="383" t="s">
        <v>280</v>
      </c>
      <c r="B197" s="383"/>
      <c r="C197" s="118"/>
      <c r="D197" s="119">
        <v>6508.82</v>
      </c>
      <c r="E197" s="384">
        <v>6508.82</v>
      </c>
      <c r="F197" s="384"/>
      <c r="G197" s="119">
        <v>6508.82</v>
      </c>
      <c r="H197" s="119">
        <v>4149.3599999999997</v>
      </c>
      <c r="I197" s="119">
        <v>6508.82</v>
      </c>
      <c r="J197" s="119">
        <v>6020.64</v>
      </c>
      <c r="K197" s="119">
        <v>6508.82</v>
      </c>
      <c r="L197" s="119">
        <v>6508.82</v>
      </c>
      <c r="M197" s="119">
        <v>5125.68</v>
      </c>
      <c r="N197" s="119">
        <v>1383.14</v>
      </c>
    </row>
    <row r="198" spans="1:14" s="90" customFormat="1" ht="12" hidden="1" customHeight="1" outlineLevel="1" x14ac:dyDescent="0.2">
      <c r="A198" s="383" t="s">
        <v>280</v>
      </c>
      <c r="B198" s="383"/>
      <c r="C198" s="118"/>
      <c r="D198" s="119">
        <v>5655.59</v>
      </c>
      <c r="E198" s="384">
        <v>5655.59</v>
      </c>
      <c r="F198" s="384"/>
      <c r="G198" s="119">
        <v>5655.59</v>
      </c>
      <c r="H198" s="119">
        <v>3605.19</v>
      </c>
      <c r="I198" s="119">
        <v>5655.59</v>
      </c>
      <c r="J198" s="119">
        <v>5231.0600000000004</v>
      </c>
      <c r="K198" s="119">
        <v>5655.59</v>
      </c>
      <c r="L198" s="119">
        <v>5655.59</v>
      </c>
      <c r="M198" s="119">
        <v>4453.47</v>
      </c>
      <c r="N198" s="119">
        <v>1202.1199999999999</v>
      </c>
    </row>
    <row r="199" spans="1:14" s="90" customFormat="1" ht="12" hidden="1" customHeight="1" outlineLevel="1" x14ac:dyDescent="0.2">
      <c r="A199" s="383" t="s">
        <v>280</v>
      </c>
      <c r="B199" s="383"/>
      <c r="C199" s="118"/>
      <c r="D199" s="119">
        <v>5655.59</v>
      </c>
      <c r="E199" s="384">
        <v>5655.59</v>
      </c>
      <c r="F199" s="384"/>
      <c r="G199" s="119">
        <v>5655.59</v>
      </c>
      <c r="H199" s="119">
        <v>3605.19</v>
      </c>
      <c r="I199" s="119">
        <v>5655.59</v>
      </c>
      <c r="J199" s="119">
        <v>5231.0600000000004</v>
      </c>
      <c r="K199" s="119">
        <v>5655.59</v>
      </c>
      <c r="L199" s="119">
        <v>5655.59</v>
      </c>
      <c r="M199" s="119">
        <v>4453.47</v>
      </c>
      <c r="N199" s="119">
        <v>1202.1199999999999</v>
      </c>
    </row>
    <row r="200" spans="1:14" s="90" customFormat="1" ht="12" hidden="1" customHeight="1" outlineLevel="1" x14ac:dyDescent="0.2">
      <c r="A200" s="383" t="s">
        <v>346</v>
      </c>
      <c r="B200" s="383"/>
      <c r="C200" s="118"/>
      <c r="D200" s="119">
        <v>15809.82</v>
      </c>
      <c r="E200" s="384">
        <v>15809.82</v>
      </c>
      <c r="F200" s="384"/>
      <c r="G200" s="119">
        <v>15809.82</v>
      </c>
      <c r="H200" s="119">
        <v>1185.75</v>
      </c>
      <c r="I200" s="119">
        <v>15809.82</v>
      </c>
      <c r="J200" s="120">
        <v>4216</v>
      </c>
      <c r="K200" s="119">
        <v>15809.82</v>
      </c>
      <c r="L200" s="119">
        <v>15809.82</v>
      </c>
      <c r="M200" s="119">
        <v>2766.75</v>
      </c>
      <c r="N200" s="119">
        <v>13043.07</v>
      </c>
    </row>
    <row r="201" spans="1:14" s="90" customFormat="1" ht="12" hidden="1" customHeight="1" outlineLevel="1" x14ac:dyDescent="0.2">
      <c r="A201" s="383" t="s">
        <v>346</v>
      </c>
      <c r="B201" s="383"/>
      <c r="C201" s="118"/>
      <c r="D201" s="119">
        <v>15809.82</v>
      </c>
      <c r="E201" s="384">
        <v>15809.82</v>
      </c>
      <c r="F201" s="384"/>
      <c r="G201" s="119">
        <v>15809.82</v>
      </c>
      <c r="H201" s="119">
        <v>1185.75</v>
      </c>
      <c r="I201" s="119">
        <v>15809.82</v>
      </c>
      <c r="J201" s="120">
        <v>4216</v>
      </c>
      <c r="K201" s="119">
        <v>15809.82</v>
      </c>
      <c r="L201" s="119">
        <v>15809.82</v>
      </c>
      <c r="M201" s="119">
        <v>2766.75</v>
      </c>
      <c r="N201" s="119">
        <v>13043.07</v>
      </c>
    </row>
    <row r="202" spans="1:14" s="90" customFormat="1" ht="12" hidden="1" customHeight="1" outlineLevel="1" x14ac:dyDescent="0.2">
      <c r="A202" s="383" t="s">
        <v>346</v>
      </c>
      <c r="B202" s="383"/>
      <c r="C202" s="118"/>
      <c r="D202" s="119">
        <v>15809.82</v>
      </c>
      <c r="E202" s="384">
        <v>15809.82</v>
      </c>
      <c r="F202" s="384"/>
      <c r="G202" s="119">
        <v>15809.82</v>
      </c>
      <c r="H202" s="119">
        <v>1185.75</v>
      </c>
      <c r="I202" s="119">
        <v>15809.82</v>
      </c>
      <c r="J202" s="120">
        <v>4216</v>
      </c>
      <c r="K202" s="119">
        <v>15809.82</v>
      </c>
      <c r="L202" s="119">
        <v>15809.82</v>
      </c>
      <c r="M202" s="119">
        <v>2766.75</v>
      </c>
      <c r="N202" s="119">
        <v>13043.07</v>
      </c>
    </row>
    <row r="203" spans="1:14" s="90" customFormat="1" ht="12" hidden="1" customHeight="1" outlineLevel="1" x14ac:dyDescent="0.2">
      <c r="A203" s="383" t="s">
        <v>346</v>
      </c>
      <c r="B203" s="383"/>
      <c r="C203" s="118"/>
      <c r="D203" s="119">
        <v>15809.82</v>
      </c>
      <c r="E203" s="384">
        <v>15809.82</v>
      </c>
      <c r="F203" s="384"/>
      <c r="G203" s="119">
        <v>15809.82</v>
      </c>
      <c r="H203" s="119">
        <v>1185.75</v>
      </c>
      <c r="I203" s="119">
        <v>15809.82</v>
      </c>
      <c r="J203" s="120">
        <v>4216</v>
      </c>
      <c r="K203" s="119">
        <v>15809.82</v>
      </c>
      <c r="L203" s="119">
        <v>15809.82</v>
      </c>
      <c r="M203" s="119">
        <v>2766.75</v>
      </c>
      <c r="N203" s="119">
        <v>13043.07</v>
      </c>
    </row>
    <row r="204" spans="1:14" s="90" customFormat="1" ht="12" hidden="1" customHeight="1" outlineLevel="1" x14ac:dyDescent="0.2">
      <c r="A204" s="383" t="s">
        <v>347</v>
      </c>
      <c r="B204" s="383"/>
      <c r="C204" s="118"/>
      <c r="D204" s="119">
        <v>41458.14</v>
      </c>
      <c r="E204" s="384">
        <v>41458.14</v>
      </c>
      <c r="F204" s="384"/>
      <c r="G204" s="119">
        <v>41458.14</v>
      </c>
      <c r="H204" s="119">
        <v>26429.73</v>
      </c>
      <c r="I204" s="119">
        <v>41458.14</v>
      </c>
      <c r="J204" s="119">
        <v>38349.019999999997</v>
      </c>
      <c r="K204" s="119">
        <v>41458.14</v>
      </c>
      <c r="L204" s="119">
        <v>41458.14</v>
      </c>
      <c r="M204" s="119">
        <v>32648.49</v>
      </c>
      <c r="N204" s="119">
        <v>8809.65</v>
      </c>
    </row>
    <row r="205" spans="1:14" s="90" customFormat="1" ht="12" hidden="1" customHeight="1" outlineLevel="1" x14ac:dyDescent="0.2">
      <c r="A205" s="383" t="s">
        <v>347</v>
      </c>
      <c r="B205" s="383"/>
      <c r="C205" s="118"/>
      <c r="D205" s="119">
        <v>41458.14</v>
      </c>
      <c r="E205" s="384">
        <v>41458.14</v>
      </c>
      <c r="F205" s="384"/>
      <c r="G205" s="119">
        <v>41458.14</v>
      </c>
      <c r="H205" s="119">
        <v>26429.73</v>
      </c>
      <c r="I205" s="119">
        <v>41458.14</v>
      </c>
      <c r="J205" s="119">
        <v>38349.019999999997</v>
      </c>
      <c r="K205" s="119">
        <v>41458.14</v>
      </c>
      <c r="L205" s="119">
        <v>41458.14</v>
      </c>
      <c r="M205" s="119">
        <v>32648.49</v>
      </c>
      <c r="N205" s="119">
        <v>8809.65</v>
      </c>
    </row>
    <row r="206" spans="1:14" s="90" customFormat="1" ht="12" hidden="1" customHeight="1" outlineLevel="1" x14ac:dyDescent="0.2">
      <c r="A206" s="383" t="s">
        <v>347</v>
      </c>
      <c r="B206" s="383"/>
      <c r="C206" s="118"/>
      <c r="D206" s="119">
        <v>41458.14</v>
      </c>
      <c r="E206" s="384">
        <v>41458.14</v>
      </c>
      <c r="F206" s="384"/>
      <c r="G206" s="119">
        <v>41458.14</v>
      </c>
      <c r="H206" s="119">
        <v>26429.73</v>
      </c>
      <c r="I206" s="119">
        <v>41458.14</v>
      </c>
      <c r="J206" s="119">
        <v>38349.019999999997</v>
      </c>
      <c r="K206" s="119">
        <v>41458.14</v>
      </c>
      <c r="L206" s="119">
        <v>41458.14</v>
      </c>
      <c r="M206" s="119">
        <v>32648.49</v>
      </c>
      <c r="N206" s="119">
        <v>8809.65</v>
      </c>
    </row>
    <row r="207" spans="1:14" s="90" customFormat="1" ht="12" hidden="1" customHeight="1" outlineLevel="1" x14ac:dyDescent="0.2">
      <c r="A207" s="383" t="s">
        <v>347</v>
      </c>
      <c r="B207" s="383"/>
      <c r="C207" s="118"/>
      <c r="D207" s="119">
        <v>41458.14</v>
      </c>
      <c r="E207" s="384">
        <v>41458.14</v>
      </c>
      <c r="F207" s="384"/>
      <c r="G207" s="119">
        <v>41458.14</v>
      </c>
      <c r="H207" s="119">
        <v>26429.73</v>
      </c>
      <c r="I207" s="119">
        <v>41458.14</v>
      </c>
      <c r="J207" s="119">
        <v>38349.019999999997</v>
      </c>
      <c r="K207" s="119">
        <v>41458.14</v>
      </c>
      <c r="L207" s="119">
        <v>41458.14</v>
      </c>
      <c r="M207" s="119">
        <v>32648.49</v>
      </c>
      <c r="N207" s="119">
        <v>8809.65</v>
      </c>
    </row>
    <row r="208" spans="1:14" s="90" customFormat="1" ht="12" hidden="1" customHeight="1" outlineLevel="1" x14ac:dyDescent="0.2">
      <c r="A208" s="383" t="s">
        <v>348</v>
      </c>
      <c r="B208" s="383"/>
      <c r="C208" s="118"/>
      <c r="D208" s="119">
        <v>916217.14</v>
      </c>
      <c r="E208" s="384">
        <v>1103213.33</v>
      </c>
      <c r="F208" s="384"/>
      <c r="G208" s="119">
        <v>1103213.33</v>
      </c>
      <c r="H208" s="119">
        <v>700961.21</v>
      </c>
      <c r="I208" s="119">
        <v>1103213.33</v>
      </c>
      <c r="J208" s="119">
        <v>1018135.12</v>
      </c>
      <c r="K208" s="119">
        <v>1103213.33</v>
      </c>
      <c r="L208" s="119">
        <v>1103213.33</v>
      </c>
      <c r="M208" s="119">
        <v>866443.25</v>
      </c>
      <c r="N208" s="119">
        <v>236770.08</v>
      </c>
    </row>
    <row r="209" spans="1:14" s="90" customFormat="1" ht="12" hidden="1" customHeight="1" outlineLevel="1" x14ac:dyDescent="0.2">
      <c r="A209" s="383" t="s">
        <v>349</v>
      </c>
      <c r="B209" s="383"/>
      <c r="C209" s="118"/>
      <c r="D209" s="119">
        <v>40178.57</v>
      </c>
      <c r="E209" s="384">
        <v>40178.57</v>
      </c>
      <c r="F209" s="384"/>
      <c r="G209" s="119">
        <v>40178.57</v>
      </c>
      <c r="H209" s="119">
        <v>13392.84</v>
      </c>
      <c r="I209" s="119">
        <v>40178.57</v>
      </c>
      <c r="J209" s="119">
        <v>37946.379999999997</v>
      </c>
      <c r="K209" s="119">
        <v>40178.57</v>
      </c>
      <c r="L209" s="119">
        <v>40178.57</v>
      </c>
      <c r="M209" s="119">
        <v>26785.68</v>
      </c>
      <c r="N209" s="119">
        <v>13392.89</v>
      </c>
    </row>
    <row r="210" spans="1:14" s="90" customFormat="1" ht="12" hidden="1" customHeight="1" outlineLevel="1" x14ac:dyDescent="0.2">
      <c r="A210" s="383" t="s">
        <v>350</v>
      </c>
      <c r="B210" s="383"/>
      <c r="C210" s="118"/>
      <c r="D210" s="119">
        <v>10443.73</v>
      </c>
      <c r="E210" s="384">
        <v>10443.73</v>
      </c>
      <c r="F210" s="384"/>
      <c r="G210" s="118"/>
      <c r="H210" s="118"/>
      <c r="I210" s="119">
        <v>20887.46</v>
      </c>
      <c r="J210" s="118"/>
      <c r="K210" s="119">
        <v>10443.73</v>
      </c>
      <c r="L210" s="119">
        <v>10443.73</v>
      </c>
      <c r="M210" s="118"/>
      <c r="N210" s="119">
        <v>10443.73</v>
      </c>
    </row>
    <row r="211" spans="1:14" s="90" customFormat="1" ht="12" hidden="1" customHeight="1" outlineLevel="1" x14ac:dyDescent="0.2">
      <c r="A211" s="383" t="s">
        <v>351</v>
      </c>
      <c r="B211" s="383"/>
      <c r="C211" s="118"/>
      <c r="D211" s="119">
        <v>10017.86</v>
      </c>
      <c r="E211" s="384">
        <v>10017.86</v>
      </c>
      <c r="F211" s="384"/>
      <c r="G211" s="118"/>
      <c r="H211" s="118"/>
      <c r="I211" s="119">
        <v>20035.72</v>
      </c>
      <c r="J211" s="119">
        <v>1836.56</v>
      </c>
      <c r="K211" s="119">
        <v>10017.86</v>
      </c>
      <c r="L211" s="119">
        <v>10017.86</v>
      </c>
      <c r="M211" s="119">
        <v>1001.76</v>
      </c>
      <c r="N211" s="121">
        <v>9016.1</v>
      </c>
    </row>
    <row r="212" spans="1:14" s="90" customFormat="1" ht="23.25" hidden="1" customHeight="1" outlineLevel="1" x14ac:dyDescent="0.2">
      <c r="A212" s="383" t="s">
        <v>352</v>
      </c>
      <c r="B212" s="383"/>
      <c r="C212" s="118"/>
      <c r="D212" s="119">
        <v>55163.39</v>
      </c>
      <c r="E212" s="384">
        <v>55163.39</v>
      </c>
      <c r="F212" s="384"/>
      <c r="G212" s="118"/>
      <c r="H212" s="118"/>
      <c r="I212" s="119">
        <v>165490.17000000001</v>
      </c>
      <c r="J212" s="119">
        <v>10113.290000000001</v>
      </c>
      <c r="K212" s="119">
        <v>110326.78</v>
      </c>
      <c r="L212" s="119">
        <v>55163.39</v>
      </c>
      <c r="M212" s="119">
        <v>5516.34</v>
      </c>
      <c r="N212" s="119">
        <v>49647.05</v>
      </c>
    </row>
    <row r="213" spans="1:14" s="90" customFormat="1" ht="23.25" hidden="1" customHeight="1" outlineLevel="1" x14ac:dyDescent="0.2">
      <c r="A213" s="383" t="s">
        <v>352</v>
      </c>
      <c r="B213" s="383"/>
      <c r="C213" s="118"/>
      <c r="D213" s="119">
        <v>55163.39</v>
      </c>
      <c r="E213" s="384">
        <v>55163.39</v>
      </c>
      <c r="F213" s="384"/>
      <c r="G213" s="118"/>
      <c r="H213" s="118"/>
      <c r="I213" s="119">
        <v>275816.95</v>
      </c>
      <c r="J213" s="119">
        <v>13790.85</v>
      </c>
      <c r="K213" s="119">
        <v>220653.56</v>
      </c>
      <c r="L213" s="119">
        <v>55163.39</v>
      </c>
      <c r="M213" s="119">
        <v>5516.34</v>
      </c>
      <c r="N213" s="119">
        <v>49647.05</v>
      </c>
    </row>
    <row r="214" spans="1:14" s="90" customFormat="1" ht="23.25" hidden="1" customHeight="1" outlineLevel="1" x14ac:dyDescent="0.2">
      <c r="A214" s="383" t="s">
        <v>353</v>
      </c>
      <c r="B214" s="383"/>
      <c r="C214" s="118"/>
      <c r="D214" s="119">
        <v>54642.86</v>
      </c>
      <c r="E214" s="384">
        <v>54642.86</v>
      </c>
      <c r="F214" s="384"/>
      <c r="G214" s="119">
        <v>54642.86</v>
      </c>
      <c r="H214" s="119">
        <v>3187.52</v>
      </c>
      <c r="I214" s="119">
        <v>54642.86</v>
      </c>
      <c r="J214" s="121">
        <v>13660.8</v>
      </c>
      <c r="K214" s="119">
        <v>54642.86</v>
      </c>
      <c r="L214" s="119">
        <v>54642.86</v>
      </c>
      <c r="M214" s="119">
        <v>8651.84</v>
      </c>
      <c r="N214" s="119">
        <v>45991.02</v>
      </c>
    </row>
    <row r="215" spans="1:14" s="90" customFormat="1" ht="23.25" hidden="1" customHeight="1" outlineLevel="1" x14ac:dyDescent="0.2">
      <c r="A215" s="383" t="s">
        <v>354</v>
      </c>
      <c r="B215" s="383"/>
      <c r="C215" s="118"/>
      <c r="D215" s="119">
        <v>2077.12</v>
      </c>
      <c r="E215" s="384">
        <v>2077.12</v>
      </c>
      <c r="F215" s="384"/>
      <c r="G215" s="119">
        <v>2077.12</v>
      </c>
      <c r="H215" s="119">
        <v>2077.12</v>
      </c>
      <c r="I215" s="119">
        <v>2077.12</v>
      </c>
      <c r="J215" s="119">
        <v>2077.12</v>
      </c>
      <c r="K215" s="119">
        <v>2077.12</v>
      </c>
      <c r="L215" s="119">
        <v>2077.12</v>
      </c>
      <c r="M215" s="119">
        <v>2077.12</v>
      </c>
      <c r="N215" s="118"/>
    </row>
    <row r="216" spans="1:14" s="90" customFormat="1" ht="23.25" hidden="1" customHeight="1" outlineLevel="1" x14ac:dyDescent="0.2">
      <c r="A216" s="383" t="s">
        <v>355</v>
      </c>
      <c r="B216" s="383"/>
      <c r="C216" s="118"/>
      <c r="D216" s="119">
        <v>1819.62</v>
      </c>
      <c r="E216" s="384">
        <v>1819.62</v>
      </c>
      <c r="F216" s="384"/>
      <c r="G216" s="119">
        <v>1819.62</v>
      </c>
      <c r="H216" s="119">
        <v>1870.17</v>
      </c>
      <c r="I216" s="119">
        <v>5458.86</v>
      </c>
      <c r="J216" s="119">
        <v>5610.51</v>
      </c>
      <c r="K216" s="119">
        <v>5458.86</v>
      </c>
      <c r="L216" s="119">
        <v>1819.62</v>
      </c>
      <c r="M216" s="119">
        <v>1819.62</v>
      </c>
      <c r="N216" s="126"/>
    </row>
    <row r="217" spans="1:14" s="90" customFormat="1" ht="23.25" hidden="1" customHeight="1" outlineLevel="1" x14ac:dyDescent="0.2">
      <c r="A217" s="383" t="s">
        <v>287</v>
      </c>
      <c r="B217" s="383"/>
      <c r="C217" s="118"/>
      <c r="D217" s="121">
        <v>55687.5</v>
      </c>
      <c r="E217" s="387">
        <v>55687.5</v>
      </c>
      <c r="F217" s="387"/>
      <c r="G217" s="118"/>
      <c r="H217" s="118"/>
      <c r="I217" s="120">
        <v>222750</v>
      </c>
      <c r="J217" s="119">
        <v>24131.38</v>
      </c>
      <c r="K217" s="121">
        <v>167062.5</v>
      </c>
      <c r="L217" s="121">
        <v>55687.5</v>
      </c>
      <c r="M217" s="119">
        <v>10209.43</v>
      </c>
      <c r="N217" s="119">
        <v>45478.07</v>
      </c>
    </row>
    <row r="218" spans="1:14" s="90" customFormat="1" ht="12" hidden="1" customHeight="1" outlineLevel="1" x14ac:dyDescent="0.2">
      <c r="A218" s="383" t="s">
        <v>356</v>
      </c>
      <c r="B218" s="383"/>
      <c r="C218" s="118"/>
      <c r="D218" s="119">
        <v>58035.71</v>
      </c>
      <c r="E218" s="384">
        <v>58035.71</v>
      </c>
      <c r="F218" s="384"/>
      <c r="G218" s="118"/>
      <c r="H218" s="118"/>
      <c r="I218" s="119">
        <v>116071.42</v>
      </c>
      <c r="J218" s="119">
        <v>16443.419999999998</v>
      </c>
      <c r="K218" s="119">
        <v>58035.71</v>
      </c>
      <c r="L218" s="119">
        <v>58035.71</v>
      </c>
      <c r="M218" s="119">
        <v>8705.34</v>
      </c>
      <c r="N218" s="119">
        <v>49330.37</v>
      </c>
    </row>
    <row r="219" spans="1:14" s="90" customFormat="1" ht="12" hidden="1" customHeight="1" outlineLevel="1" x14ac:dyDescent="0.2">
      <c r="A219" s="383" t="s">
        <v>357</v>
      </c>
      <c r="B219" s="383"/>
      <c r="C219" s="118"/>
      <c r="D219" s="120">
        <v>20000</v>
      </c>
      <c r="E219" s="388">
        <v>20000</v>
      </c>
      <c r="F219" s="388"/>
      <c r="G219" s="118"/>
      <c r="H219" s="118"/>
      <c r="I219" s="120">
        <v>60000</v>
      </c>
      <c r="J219" s="119">
        <v>4333.42</v>
      </c>
      <c r="K219" s="120">
        <v>40000</v>
      </c>
      <c r="L219" s="120">
        <v>20000</v>
      </c>
      <c r="M219" s="119">
        <v>1833.37</v>
      </c>
      <c r="N219" s="119">
        <v>18166.63</v>
      </c>
    </row>
    <row r="220" spans="1:14" s="90" customFormat="1" ht="12" hidden="1" customHeight="1" outlineLevel="1" x14ac:dyDescent="0.2">
      <c r="A220" s="383" t="s">
        <v>288</v>
      </c>
      <c r="B220" s="383"/>
      <c r="C220" s="118"/>
      <c r="D220" s="120">
        <v>334875</v>
      </c>
      <c r="E220" s="388">
        <v>334875</v>
      </c>
      <c r="F220" s="388"/>
      <c r="G220" s="118"/>
      <c r="H220" s="118"/>
      <c r="I220" s="120">
        <v>669750</v>
      </c>
      <c r="J220" s="119">
        <v>61393.75</v>
      </c>
      <c r="K220" s="120">
        <v>334875</v>
      </c>
      <c r="L220" s="120">
        <v>334875</v>
      </c>
      <c r="M220" s="121">
        <v>33487.5</v>
      </c>
      <c r="N220" s="121">
        <v>301387.5</v>
      </c>
    </row>
    <row r="221" spans="1:14" s="90" customFormat="1" ht="12" hidden="1" customHeight="1" outlineLevel="1" x14ac:dyDescent="0.2">
      <c r="A221" s="383" t="s">
        <v>358</v>
      </c>
      <c r="B221" s="383"/>
      <c r="C221" s="119">
        <v>14082.18</v>
      </c>
      <c r="D221" s="120">
        <v>14082177</v>
      </c>
      <c r="E221" s="384">
        <v>14068094.82</v>
      </c>
      <c r="F221" s="384"/>
      <c r="G221" s="120">
        <v>14082177</v>
      </c>
      <c r="H221" s="119">
        <v>1735065.05</v>
      </c>
      <c r="I221" s="120">
        <v>14082177</v>
      </c>
      <c r="J221" s="120">
        <v>2813619</v>
      </c>
      <c r="K221" s="120">
        <v>14082177</v>
      </c>
      <c r="L221" s="120">
        <v>14082177</v>
      </c>
      <c r="M221" s="119">
        <v>2297788.85</v>
      </c>
      <c r="N221" s="119">
        <v>11784388.15</v>
      </c>
    </row>
    <row r="222" spans="1:14" s="90" customFormat="1" ht="12" hidden="1" customHeight="1" outlineLevel="1" x14ac:dyDescent="0.2">
      <c r="A222" s="383" t="s">
        <v>359</v>
      </c>
      <c r="B222" s="383"/>
      <c r="C222" s="118"/>
      <c r="D222" s="119">
        <v>55354.46</v>
      </c>
      <c r="E222" s="384">
        <v>55354.46</v>
      </c>
      <c r="F222" s="384"/>
      <c r="G222" s="118"/>
      <c r="H222" s="118"/>
      <c r="I222" s="119">
        <v>110708.92</v>
      </c>
      <c r="J222" s="119">
        <v>26139.54</v>
      </c>
      <c r="K222" s="119">
        <v>55354.46</v>
      </c>
      <c r="L222" s="119">
        <v>55354.46</v>
      </c>
      <c r="M222" s="119">
        <v>13838.58</v>
      </c>
      <c r="N222" s="119">
        <v>41515.879999999997</v>
      </c>
    </row>
    <row r="223" spans="1:14" s="90" customFormat="1" ht="12" hidden="1" customHeight="1" outlineLevel="1" x14ac:dyDescent="0.2">
      <c r="A223" s="383" t="s">
        <v>360</v>
      </c>
      <c r="B223" s="383"/>
      <c r="C223" s="118"/>
      <c r="D223" s="119">
        <v>116608.04</v>
      </c>
      <c r="E223" s="384">
        <v>116608.04</v>
      </c>
      <c r="F223" s="384"/>
      <c r="G223" s="119">
        <v>116608.04</v>
      </c>
      <c r="H223" s="119">
        <v>3886.94</v>
      </c>
      <c r="I223" s="119">
        <v>233216.08</v>
      </c>
      <c r="J223" s="119">
        <v>69964.92</v>
      </c>
      <c r="K223" s="119">
        <v>233216.08</v>
      </c>
      <c r="L223" s="119">
        <v>116608.04</v>
      </c>
      <c r="M223" s="119">
        <v>27208.58</v>
      </c>
      <c r="N223" s="119">
        <v>89399.46</v>
      </c>
    </row>
    <row r="224" spans="1:14" s="90" customFormat="1" ht="23.25" hidden="1" customHeight="1" outlineLevel="1" x14ac:dyDescent="0.2">
      <c r="A224" s="383" t="s">
        <v>361</v>
      </c>
      <c r="B224" s="383"/>
      <c r="C224" s="118"/>
      <c r="D224" s="119">
        <v>131348.21</v>
      </c>
      <c r="E224" s="384">
        <v>131348.21</v>
      </c>
      <c r="F224" s="384"/>
      <c r="G224" s="118"/>
      <c r="H224" s="118"/>
      <c r="I224" s="119">
        <v>262696.42</v>
      </c>
      <c r="J224" s="119">
        <v>28458.82</v>
      </c>
      <c r="K224" s="119">
        <v>131348.21</v>
      </c>
      <c r="L224" s="119">
        <v>131348.21</v>
      </c>
      <c r="M224" s="119">
        <v>15323.98</v>
      </c>
      <c r="N224" s="119">
        <v>116024.23</v>
      </c>
    </row>
    <row r="225" spans="1:14" s="90" customFormat="1" ht="12" hidden="1" customHeight="1" outlineLevel="1" x14ac:dyDescent="0.2">
      <c r="A225" s="383" t="s">
        <v>362</v>
      </c>
      <c r="B225" s="383"/>
      <c r="C225" s="118"/>
      <c r="D225" s="119">
        <v>21285.71</v>
      </c>
      <c r="E225" s="384">
        <v>21285.71</v>
      </c>
      <c r="F225" s="384"/>
      <c r="G225" s="118"/>
      <c r="H225" s="118"/>
      <c r="I225" s="119">
        <v>42571.42</v>
      </c>
      <c r="J225" s="119">
        <v>3902.36</v>
      </c>
      <c r="K225" s="119">
        <v>21285.71</v>
      </c>
      <c r="L225" s="119">
        <v>21285.71</v>
      </c>
      <c r="M225" s="119">
        <v>2128.56</v>
      </c>
      <c r="N225" s="119">
        <v>19157.150000000001</v>
      </c>
    </row>
    <row r="226" spans="1:14" s="90" customFormat="1" ht="12" hidden="1" customHeight="1" outlineLevel="1" x14ac:dyDescent="0.2">
      <c r="A226" s="383" t="s">
        <v>362</v>
      </c>
      <c r="B226" s="383"/>
      <c r="C226" s="118"/>
      <c r="D226" s="119">
        <v>21285.71</v>
      </c>
      <c r="E226" s="384">
        <v>21285.71</v>
      </c>
      <c r="F226" s="384"/>
      <c r="G226" s="118"/>
      <c r="H226" s="118"/>
      <c r="I226" s="119">
        <v>42571.42</v>
      </c>
      <c r="J226" s="119">
        <v>3902.36</v>
      </c>
      <c r="K226" s="119">
        <v>21285.71</v>
      </c>
      <c r="L226" s="119">
        <v>21285.71</v>
      </c>
      <c r="M226" s="119">
        <v>2128.56</v>
      </c>
      <c r="N226" s="119">
        <v>19157.150000000001</v>
      </c>
    </row>
    <row r="227" spans="1:14" s="90" customFormat="1" ht="12" hidden="1" customHeight="1" outlineLevel="1" x14ac:dyDescent="0.2">
      <c r="A227" s="383" t="s">
        <v>363</v>
      </c>
      <c r="B227" s="383"/>
      <c r="C227" s="118"/>
      <c r="D227" s="119">
        <v>33075.89</v>
      </c>
      <c r="E227" s="384">
        <v>33075.89</v>
      </c>
      <c r="F227" s="384"/>
      <c r="G227" s="119">
        <v>33075.89</v>
      </c>
      <c r="H227" s="119">
        <v>1102.52</v>
      </c>
      <c r="I227" s="119">
        <v>66151.78</v>
      </c>
      <c r="J227" s="119">
        <v>19845.36</v>
      </c>
      <c r="K227" s="119">
        <v>66151.78</v>
      </c>
      <c r="L227" s="119">
        <v>33075.89</v>
      </c>
      <c r="M227" s="119">
        <v>7717.64</v>
      </c>
      <c r="N227" s="119">
        <v>25358.25</v>
      </c>
    </row>
    <row r="228" spans="1:14" s="90" customFormat="1" ht="23.25" hidden="1" customHeight="1" outlineLevel="1" x14ac:dyDescent="0.2">
      <c r="A228" s="383" t="s">
        <v>364</v>
      </c>
      <c r="B228" s="383"/>
      <c r="C228" s="118"/>
      <c r="D228" s="119">
        <v>49045.54</v>
      </c>
      <c r="E228" s="384">
        <v>49045.54</v>
      </c>
      <c r="F228" s="384"/>
      <c r="G228" s="118"/>
      <c r="H228" s="118"/>
      <c r="I228" s="119">
        <v>147136.62</v>
      </c>
      <c r="J228" s="119">
        <v>8991.73</v>
      </c>
      <c r="K228" s="119">
        <v>98091.08</v>
      </c>
      <c r="L228" s="119">
        <v>49045.54</v>
      </c>
      <c r="M228" s="119">
        <v>4904.58</v>
      </c>
      <c r="N228" s="119">
        <v>44140.959999999999</v>
      </c>
    </row>
    <row r="229" spans="1:14" s="90" customFormat="1" ht="12" hidden="1" customHeight="1" outlineLevel="1" x14ac:dyDescent="0.2">
      <c r="A229" s="383" t="s">
        <v>365</v>
      </c>
      <c r="B229" s="383"/>
      <c r="C229" s="118"/>
      <c r="D229" s="119">
        <v>32232.14</v>
      </c>
      <c r="E229" s="384">
        <v>32232.14</v>
      </c>
      <c r="F229" s="384"/>
      <c r="G229" s="119">
        <v>32232.14</v>
      </c>
      <c r="H229" s="119">
        <v>8058.06</v>
      </c>
      <c r="I229" s="119">
        <v>32232.14</v>
      </c>
      <c r="J229" s="119">
        <v>28650.880000000001</v>
      </c>
      <c r="K229" s="119">
        <v>32232.14</v>
      </c>
      <c r="L229" s="119">
        <v>32232.14</v>
      </c>
      <c r="M229" s="119">
        <v>18802.14</v>
      </c>
      <c r="N229" s="120">
        <v>13430</v>
      </c>
    </row>
    <row r="230" spans="1:14" s="90" customFormat="1" ht="12" hidden="1" customHeight="1" outlineLevel="1" x14ac:dyDescent="0.2">
      <c r="A230" s="383" t="s">
        <v>366</v>
      </c>
      <c r="B230" s="383"/>
      <c r="C230" s="118"/>
      <c r="D230" s="119">
        <v>4910.79</v>
      </c>
      <c r="E230" s="384">
        <v>4910.79</v>
      </c>
      <c r="F230" s="384"/>
      <c r="G230" s="119">
        <v>4910.79</v>
      </c>
      <c r="H230" s="119">
        <v>4910.79</v>
      </c>
      <c r="I230" s="119">
        <v>4910.79</v>
      </c>
      <c r="J230" s="119">
        <v>4910.79</v>
      </c>
      <c r="K230" s="119">
        <v>4910.79</v>
      </c>
      <c r="L230" s="119">
        <v>4910.79</v>
      </c>
      <c r="M230" s="119">
        <v>4910.79</v>
      </c>
      <c r="N230" s="118"/>
    </row>
    <row r="231" spans="1:14" s="90" customFormat="1" ht="12" hidden="1" customHeight="1" outlineLevel="1" x14ac:dyDescent="0.2">
      <c r="A231" s="383" t="s">
        <v>367</v>
      </c>
      <c r="B231" s="383"/>
      <c r="C231" s="118"/>
      <c r="D231" s="119">
        <v>18294.64</v>
      </c>
      <c r="E231" s="384">
        <v>18294.64</v>
      </c>
      <c r="F231" s="384"/>
      <c r="G231" s="118"/>
      <c r="H231" s="118"/>
      <c r="I231" s="119">
        <v>36589.279999999999</v>
      </c>
      <c r="J231" s="122">
        <v>914.73</v>
      </c>
      <c r="K231" s="119">
        <v>18294.64</v>
      </c>
      <c r="L231" s="119">
        <v>18294.64</v>
      </c>
      <c r="M231" s="122">
        <v>609.82000000000005</v>
      </c>
      <c r="N231" s="119">
        <v>17684.82</v>
      </c>
    </row>
    <row r="232" spans="1:14" s="90" customFormat="1" ht="12" hidden="1" customHeight="1" outlineLevel="1" x14ac:dyDescent="0.2">
      <c r="A232" s="383" t="s">
        <v>368</v>
      </c>
      <c r="B232" s="383"/>
      <c r="C232" s="118"/>
      <c r="D232" s="119">
        <v>15982.14</v>
      </c>
      <c r="E232" s="384">
        <v>15982.14</v>
      </c>
      <c r="F232" s="384"/>
      <c r="G232" s="118"/>
      <c r="H232" s="118"/>
      <c r="I232" s="119">
        <v>47946.42</v>
      </c>
      <c r="J232" s="119">
        <v>6925.62</v>
      </c>
      <c r="K232" s="119">
        <v>31964.28</v>
      </c>
      <c r="L232" s="119">
        <v>15982.14</v>
      </c>
      <c r="M232" s="119">
        <v>2930.07</v>
      </c>
      <c r="N232" s="119">
        <v>13052.07</v>
      </c>
    </row>
    <row r="233" spans="1:14" s="90" customFormat="1" ht="12" hidden="1" customHeight="1" outlineLevel="1" x14ac:dyDescent="0.2">
      <c r="A233" s="383" t="s">
        <v>369</v>
      </c>
      <c r="B233" s="383"/>
      <c r="C233" s="118"/>
      <c r="D233" s="119">
        <v>752406.25</v>
      </c>
      <c r="E233" s="384">
        <v>752406.25</v>
      </c>
      <c r="F233" s="384"/>
      <c r="G233" s="118"/>
      <c r="H233" s="118"/>
      <c r="I233" s="119">
        <v>1040774.11</v>
      </c>
      <c r="J233" s="118"/>
      <c r="K233" s="118"/>
      <c r="L233" s="119">
        <v>1040774.11</v>
      </c>
      <c r="M233" s="118"/>
      <c r="N233" s="119">
        <v>1040774.11</v>
      </c>
    </row>
    <row r="234" spans="1:14" s="90" customFormat="1" ht="12" hidden="1" customHeight="1" outlineLevel="1" x14ac:dyDescent="0.2">
      <c r="A234" s="383" t="s">
        <v>370</v>
      </c>
      <c r="B234" s="383"/>
      <c r="C234" s="119">
        <v>6740.77</v>
      </c>
      <c r="D234" s="120">
        <v>6740770</v>
      </c>
      <c r="E234" s="384">
        <v>5988124.0499999998</v>
      </c>
      <c r="F234" s="384"/>
      <c r="G234" s="120">
        <v>6740770</v>
      </c>
      <c r="H234" s="119">
        <v>830530.12</v>
      </c>
      <c r="I234" s="119">
        <v>7358955.0800000001</v>
      </c>
      <c r="J234" s="119">
        <v>1343551.55</v>
      </c>
      <c r="K234" s="119">
        <v>7049862.54</v>
      </c>
      <c r="L234" s="119">
        <v>7049862.54</v>
      </c>
      <c r="M234" s="119">
        <v>1096637.19</v>
      </c>
      <c r="N234" s="119">
        <v>5953225.3499999996</v>
      </c>
    </row>
    <row r="235" spans="1:14" s="90" customFormat="1" ht="23.25" hidden="1" customHeight="1" outlineLevel="1" x14ac:dyDescent="0.2">
      <c r="A235" s="383" t="s">
        <v>371</v>
      </c>
      <c r="B235" s="383"/>
      <c r="C235" s="118"/>
      <c r="D235" s="119">
        <v>219146.43</v>
      </c>
      <c r="E235" s="384">
        <v>219146.43</v>
      </c>
      <c r="F235" s="384"/>
      <c r="G235" s="118"/>
      <c r="H235" s="118"/>
      <c r="I235" s="119">
        <v>657439.29</v>
      </c>
      <c r="J235" s="119">
        <v>40176.839999999997</v>
      </c>
      <c r="K235" s="119">
        <v>438292.86</v>
      </c>
      <c r="L235" s="119">
        <v>219146.43</v>
      </c>
      <c r="M235" s="119">
        <v>21914.639999999999</v>
      </c>
      <c r="N235" s="119">
        <v>197231.79</v>
      </c>
    </row>
    <row r="236" spans="1:14" s="90" customFormat="1" ht="23.25" hidden="1" customHeight="1" outlineLevel="1" x14ac:dyDescent="0.2">
      <c r="A236" s="383" t="s">
        <v>371</v>
      </c>
      <c r="B236" s="383"/>
      <c r="C236" s="118"/>
      <c r="D236" s="119">
        <v>219146.43</v>
      </c>
      <c r="E236" s="384">
        <v>219146.43</v>
      </c>
      <c r="F236" s="384"/>
      <c r="G236" s="118"/>
      <c r="H236" s="118"/>
      <c r="I236" s="119">
        <v>876585.72</v>
      </c>
      <c r="J236" s="121">
        <v>36524.400000000001</v>
      </c>
      <c r="K236" s="119">
        <v>657439.29</v>
      </c>
      <c r="L236" s="119">
        <v>219146.43</v>
      </c>
      <c r="M236" s="119">
        <v>21914.639999999999</v>
      </c>
      <c r="N236" s="119">
        <v>197231.79</v>
      </c>
    </row>
    <row r="237" spans="1:14" s="90" customFormat="1" ht="23.25" hidden="1" customHeight="1" outlineLevel="1" x14ac:dyDescent="0.2">
      <c r="A237" s="383" t="s">
        <v>372</v>
      </c>
      <c r="B237" s="383"/>
      <c r="C237" s="118"/>
      <c r="D237" s="119">
        <v>193366.07</v>
      </c>
      <c r="E237" s="384">
        <v>193366.07</v>
      </c>
      <c r="F237" s="384"/>
      <c r="G237" s="118"/>
      <c r="H237" s="118"/>
      <c r="I237" s="119">
        <v>773464.28</v>
      </c>
      <c r="J237" s="119">
        <v>83792.02</v>
      </c>
      <c r="K237" s="119">
        <v>580098.21</v>
      </c>
      <c r="L237" s="119">
        <v>193366.07</v>
      </c>
      <c r="M237" s="119">
        <v>35450.47</v>
      </c>
      <c r="N237" s="121">
        <v>157915.6</v>
      </c>
    </row>
    <row r="238" spans="1:14" s="90" customFormat="1" ht="23.25" hidden="1" customHeight="1" outlineLevel="1" x14ac:dyDescent="0.2">
      <c r="A238" s="383" t="s">
        <v>372</v>
      </c>
      <c r="B238" s="383"/>
      <c r="C238" s="118"/>
      <c r="D238" s="119">
        <v>193366.07</v>
      </c>
      <c r="E238" s="384">
        <v>193366.07</v>
      </c>
      <c r="F238" s="384"/>
      <c r="G238" s="118"/>
      <c r="H238" s="118"/>
      <c r="I238" s="119">
        <v>773464.28</v>
      </c>
      <c r="J238" s="119">
        <v>67678.17</v>
      </c>
      <c r="K238" s="119">
        <v>580098.21</v>
      </c>
      <c r="L238" s="119">
        <v>193366.07</v>
      </c>
      <c r="M238" s="119">
        <v>35450.47</v>
      </c>
      <c r="N238" s="121">
        <v>157915.6</v>
      </c>
    </row>
    <row r="239" spans="1:14" s="90" customFormat="1" ht="23.25" hidden="1" customHeight="1" outlineLevel="1" x14ac:dyDescent="0.2">
      <c r="A239" s="383" t="s">
        <v>299</v>
      </c>
      <c r="B239" s="383"/>
      <c r="C239" s="118"/>
      <c r="D239" s="119">
        <v>5584.08</v>
      </c>
      <c r="E239" s="384">
        <v>5584.08</v>
      </c>
      <c r="F239" s="384"/>
      <c r="G239" s="119">
        <v>5584.08</v>
      </c>
      <c r="H239" s="119">
        <v>5584.08</v>
      </c>
      <c r="I239" s="119">
        <v>5584.08</v>
      </c>
      <c r="J239" s="119">
        <v>5584.08</v>
      </c>
      <c r="K239" s="119">
        <v>5584.08</v>
      </c>
      <c r="L239" s="119">
        <v>5584.08</v>
      </c>
      <c r="M239" s="119">
        <v>5584.08</v>
      </c>
      <c r="N239" s="118"/>
    </row>
    <row r="240" spans="1:14" s="90" customFormat="1" ht="12" hidden="1" customHeight="1" outlineLevel="1" x14ac:dyDescent="0.2">
      <c r="A240" s="383" t="s">
        <v>373</v>
      </c>
      <c r="B240" s="383"/>
      <c r="C240" s="119">
        <v>3180.75</v>
      </c>
      <c r="D240" s="120">
        <v>3180746</v>
      </c>
      <c r="E240" s="384">
        <v>3177565.25</v>
      </c>
      <c r="F240" s="384"/>
      <c r="G240" s="120">
        <v>3180746</v>
      </c>
      <c r="H240" s="119">
        <v>326583.09000000003</v>
      </c>
      <c r="I240" s="120">
        <v>3180746</v>
      </c>
      <c r="J240" s="121">
        <v>529594.19999999995</v>
      </c>
      <c r="K240" s="120">
        <v>3180746</v>
      </c>
      <c r="L240" s="120">
        <v>3180746</v>
      </c>
      <c r="M240" s="119">
        <v>432501.93</v>
      </c>
      <c r="N240" s="119">
        <v>2748244.07</v>
      </c>
    </row>
    <row r="241" spans="1:14" s="90" customFormat="1" ht="12" hidden="1" customHeight="1" outlineLevel="1" x14ac:dyDescent="0.2">
      <c r="A241" s="383" t="s">
        <v>374</v>
      </c>
      <c r="B241" s="383"/>
      <c r="C241" s="118"/>
      <c r="D241" s="119">
        <v>13596.32</v>
      </c>
      <c r="E241" s="384">
        <v>13596.32</v>
      </c>
      <c r="F241" s="384"/>
      <c r="G241" s="119">
        <v>13596.32</v>
      </c>
      <c r="H241" s="119">
        <v>8667.4500000000007</v>
      </c>
      <c r="I241" s="119">
        <v>13596.32</v>
      </c>
      <c r="J241" s="121">
        <v>12576.3</v>
      </c>
      <c r="K241" s="119">
        <v>13596.32</v>
      </c>
      <c r="L241" s="119">
        <v>13596.32</v>
      </c>
      <c r="M241" s="119">
        <v>10706.85</v>
      </c>
      <c r="N241" s="119">
        <v>2889.47</v>
      </c>
    </row>
    <row r="242" spans="1:14" s="90" customFormat="1" ht="12" hidden="1" customHeight="1" outlineLevel="1" x14ac:dyDescent="0.2">
      <c r="A242" s="383" t="s">
        <v>374</v>
      </c>
      <c r="B242" s="383"/>
      <c r="C242" s="118"/>
      <c r="D242" s="119">
        <v>13596.32</v>
      </c>
      <c r="E242" s="384">
        <v>13596.32</v>
      </c>
      <c r="F242" s="384"/>
      <c r="G242" s="119">
        <v>13596.32</v>
      </c>
      <c r="H242" s="119">
        <v>8667.4500000000007</v>
      </c>
      <c r="I242" s="119">
        <v>13596.32</v>
      </c>
      <c r="J242" s="121">
        <v>12576.3</v>
      </c>
      <c r="K242" s="119">
        <v>13596.32</v>
      </c>
      <c r="L242" s="119">
        <v>13596.32</v>
      </c>
      <c r="M242" s="119">
        <v>10706.85</v>
      </c>
      <c r="N242" s="119">
        <v>2889.47</v>
      </c>
    </row>
    <row r="243" spans="1:14" s="90" customFormat="1" ht="12" hidden="1" customHeight="1" outlineLevel="1" x14ac:dyDescent="0.2">
      <c r="A243" s="383" t="s">
        <v>374</v>
      </c>
      <c r="B243" s="383"/>
      <c r="C243" s="118"/>
      <c r="D243" s="119">
        <v>13596.32</v>
      </c>
      <c r="E243" s="384">
        <v>13596.32</v>
      </c>
      <c r="F243" s="384"/>
      <c r="G243" s="119">
        <v>13596.32</v>
      </c>
      <c r="H243" s="119">
        <v>8667.4500000000007</v>
      </c>
      <c r="I243" s="119">
        <v>13596.32</v>
      </c>
      <c r="J243" s="121">
        <v>12576.3</v>
      </c>
      <c r="K243" s="119">
        <v>13596.32</v>
      </c>
      <c r="L243" s="119">
        <v>13596.32</v>
      </c>
      <c r="M243" s="119">
        <v>10706.85</v>
      </c>
      <c r="N243" s="119">
        <v>2889.47</v>
      </c>
    </row>
    <row r="244" spans="1:14" s="90" customFormat="1" ht="12" hidden="1" customHeight="1" outlineLevel="1" x14ac:dyDescent="0.2">
      <c r="A244" s="383" t="s">
        <v>374</v>
      </c>
      <c r="B244" s="383"/>
      <c r="C244" s="118"/>
      <c r="D244" s="119">
        <v>13596.32</v>
      </c>
      <c r="E244" s="384">
        <v>13596.32</v>
      </c>
      <c r="F244" s="384"/>
      <c r="G244" s="119">
        <v>13596.32</v>
      </c>
      <c r="H244" s="119">
        <v>8667.4500000000007</v>
      </c>
      <c r="I244" s="119">
        <v>13596.32</v>
      </c>
      <c r="J244" s="121">
        <v>12576.3</v>
      </c>
      <c r="K244" s="119">
        <v>13596.32</v>
      </c>
      <c r="L244" s="119">
        <v>13596.32</v>
      </c>
      <c r="M244" s="119">
        <v>10706.85</v>
      </c>
      <c r="N244" s="119">
        <v>2889.47</v>
      </c>
    </row>
    <row r="245" spans="1:14" s="90" customFormat="1" ht="12" hidden="1" customHeight="1" outlineLevel="1" x14ac:dyDescent="0.2">
      <c r="A245" s="383" t="s">
        <v>374</v>
      </c>
      <c r="B245" s="383"/>
      <c r="C245" s="118"/>
      <c r="D245" s="119">
        <v>13596.32</v>
      </c>
      <c r="E245" s="384">
        <v>13596.32</v>
      </c>
      <c r="F245" s="384"/>
      <c r="G245" s="119">
        <v>13596.32</v>
      </c>
      <c r="H245" s="119">
        <v>8667.4500000000007</v>
      </c>
      <c r="I245" s="119">
        <v>13596.32</v>
      </c>
      <c r="J245" s="121">
        <v>12576.3</v>
      </c>
      <c r="K245" s="119">
        <v>13596.32</v>
      </c>
      <c r="L245" s="119">
        <v>13596.32</v>
      </c>
      <c r="M245" s="119">
        <v>10706.85</v>
      </c>
      <c r="N245" s="119">
        <v>2889.47</v>
      </c>
    </row>
    <row r="246" spans="1:14" s="90" customFormat="1" ht="12" hidden="1" customHeight="1" outlineLevel="1" x14ac:dyDescent="0.2">
      <c r="A246" s="383" t="s">
        <v>374</v>
      </c>
      <c r="B246" s="383"/>
      <c r="C246" s="118"/>
      <c r="D246" s="119">
        <v>13596.32</v>
      </c>
      <c r="E246" s="384">
        <v>13596.32</v>
      </c>
      <c r="F246" s="384"/>
      <c r="G246" s="119">
        <v>13596.32</v>
      </c>
      <c r="H246" s="119">
        <v>8667.4500000000007</v>
      </c>
      <c r="I246" s="119">
        <v>13596.32</v>
      </c>
      <c r="J246" s="121">
        <v>12576.3</v>
      </c>
      <c r="K246" s="119">
        <v>13596.32</v>
      </c>
      <c r="L246" s="119">
        <v>13596.32</v>
      </c>
      <c r="M246" s="119">
        <v>10706.85</v>
      </c>
      <c r="N246" s="119">
        <v>2889.47</v>
      </c>
    </row>
    <row r="247" spans="1:14" s="90" customFormat="1" ht="12" hidden="1" customHeight="1" outlineLevel="1" x14ac:dyDescent="0.2">
      <c r="A247" s="383" t="s">
        <v>374</v>
      </c>
      <c r="B247" s="383"/>
      <c r="C247" s="118"/>
      <c r="D247" s="119">
        <v>13596.32</v>
      </c>
      <c r="E247" s="384">
        <v>13596.32</v>
      </c>
      <c r="F247" s="384"/>
      <c r="G247" s="119">
        <v>13596.32</v>
      </c>
      <c r="H247" s="119">
        <v>8667.4500000000007</v>
      </c>
      <c r="I247" s="119">
        <v>13596.32</v>
      </c>
      <c r="J247" s="121">
        <v>12576.3</v>
      </c>
      <c r="K247" s="119">
        <v>13596.32</v>
      </c>
      <c r="L247" s="119">
        <v>13596.32</v>
      </c>
      <c r="M247" s="119">
        <v>10706.85</v>
      </c>
      <c r="N247" s="119">
        <v>2889.47</v>
      </c>
    </row>
    <row r="248" spans="1:14" s="90" customFormat="1" ht="12" hidden="1" customHeight="1" outlineLevel="1" x14ac:dyDescent="0.2">
      <c r="A248" s="383" t="s">
        <v>374</v>
      </c>
      <c r="B248" s="383"/>
      <c r="C248" s="118"/>
      <c r="D248" s="119">
        <v>13596.32</v>
      </c>
      <c r="E248" s="384">
        <v>13596.32</v>
      </c>
      <c r="F248" s="384"/>
      <c r="G248" s="119">
        <v>13596.32</v>
      </c>
      <c r="H248" s="119">
        <v>8667.4500000000007</v>
      </c>
      <c r="I248" s="119">
        <v>13596.32</v>
      </c>
      <c r="J248" s="121">
        <v>12576.3</v>
      </c>
      <c r="K248" s="119">
        <v>13596.32</v>
      </c>
      <c r="L248" s="119">
        <v>13596.32</v>
      </c>
      <c r="M248" s="119">
        <v>10706.85</v>
      </c>
      <c r="N248" s="119">
        <v>2889.47</v>
      </c>
    </row>
    <row r="249" spans="1:14" s="90" customFormat="1" ht="12" hidden="1" customHeight="1" outlineLevel="1" x14ac:dyDescent="0.2">
      <c r="A249" s="383" t="s">
        <v>374</v>
      </c>
      <c r="B249" s="383"/>
      <c r="C249" s="118"/>
      <c r="D249" s="119">
        <v>13596.32</v>
      </c>
      <c r="E249" s="384">
        <v>13596.32</v>
      </c>
      <c r="F249" s="384"/>
      <c r="G249" s="119">
        <v>13596.32</v>
      </c>
      <c r="H249" s="119">
        <v>8667.4500000000007</v>
      </c>
      <c r="I249" s="119">
        <v>13596.32</v>
      </c>
      <c r="J249" s="121">
        <v>12576.3</v>
      </c>
      <c r="K249" s="119">
        <v>13596.32</v>
      </c>
      <c r="L249" s="119">
        <v>13596.32</v>
      </c>
      <c r="M249" s="119">
        <v>10706.85</v>
      </c>
      <c r="N249" s="119">
        <v>2889.47</v>
      </c>
    </row>
    <row r="250" spans="1:14" s="90" customFormat="1" ht="12" hidden="1" customHeight="1" outlineLevel="1" x14ac:dyDescent="0.2">
      <c r="A250" s="383" t="s">
        <v>374</v>
      </c>
      <c r="B250" s="383"/>
      <c r="C250" s="118"/>
      <c r="D250" s="119">
        <v>13596.32</v>
      </c>
      <c r="E250" s="384">
        <v>13596.32</v>
      </c>
      <c r="F250" s="384"/>
      <c r="G250" s="119">
        <v>13596.32</v>
      </c>
      <c r="H250" s="119">
        <v>8667.4500000000007</v>
      </c>
      <c r="I250" s="119">
        <v>13596.32</v>
      </c>
      <c r="J250" s="121">
        <v>12576.3</v>
      </c>
      <c r="K250" s="119">
        <v>13596.32</v>
      </c>
      <c r="L250" s="119">
        <v>13596.32</v>
      </c>
      <c r="M250" s="119">
        <v>10706.85</v>
      </c>
      <c r="N250" s="119">
        <v>2889.47</v>
      </c>
    </row>
    <row r="251" spans="1:14" s="90" customFormat="1" ht="12" hidden="1" customHeight="1" outlineLevel="1" x14ac:dyDescent="0.2">
      <c r="A251" s="383" t="s">
        <v>374</v>
      </c>
      <c r="B251" s="383"/>
      <c r="C251" s="118"/>
      <c r="D251" s="119">
        <v>13596.32</v>
      </c>
      <c r="E251" s="384">
        <v>13596.32</v>
      </c>
      <c r="F251" s="384"/>
      <c r="G251" s="119">
        <v>13596.32</v>
      </c>
      <c r="H251" s="119">
        <v>8667.4500000000007</v>
      </c>
      <c r="I251" s="119">
        <v>13596.32</v>
      </c>
      <c r="J251" s="121">
        <v>12576.3</v>
      </c>
      <c r="K251" s="119">
        <v>13596.32</v>
      </c>
      <c r="L251" s="119">
        <v>13596.32</v>
      </c>
      <c r="M251" s="119">
        <v>10706.85</v>
      </c>
      <c r="N251" s="119">
        <v>2889.47</v>
      </c>
    </row>
    <row r="252" spans="1:14" s="90" customFormat="1" ht="12" hidden="1" customHeight="1" outlineLevel="1" x14ac:dyDescent="0.2">
      <c r="A252" s="383" t="s">
        <v>374</v>
      </c>
      <c r="B252" s="383"/>
      <c r="C252" s="118"/>
      <c r="D252" s="119">
        <v>13596.32</v>
      </c>
      <c r="E252" s="384">
        <v>13596.32</v>
      </c>
      <c r="F252" s="384"/>
      <c r="G252" s="119">
        <v>13596.32</v>
      </c>
      <c r="H252" s="119">
        <v>8667.4500000000007</v>
      </c>
      <c r="I252" s="119">
        <v>13596.32</v>
      </c>
      <c r="J252" s="121">
        <v>12576.3</v>
      </c>
      <c r="K252" s="119">
        <v>13596.32</v>
      </c>
      <c r="L252" s="119">
        <v>13596.32</v>
      </c>
      <c r="M252" s="119">
        <v>10706.85</v>
      </c>
      <c r="N252" s="119">
        <v>2889.47</v>
      </c>
    </row>
    <row r="253" spans="1:14" s="90" customFormat="1" ht="12" hidden="1" customHeight="1" outlineLevel="1" x14ac:dyDescent="0.2">
      <c r="A253" s="383" t="s">
        <v>374</v>
      </c>
      <c r="B253" s="383"/>
      <c r="C253" s="118"/>
      <c r="D253" s="119">
        <v>13596.32</v>
      </c>
      <c r="E253" s="384">
        <v>13596.32</v>
      </c>
      <c r="F253" s="384"/>
      <c r="G253" s="119">
        <v>13596.32</v>
      </c>
      <c r="H253" s="119">
        <v>8667.4500000000007</v>
      </c>
      <c r="I253" s="119">
        <v>13596.32</v>
      </c>
      <c r="J253" s="121">
        <v>12576.3</v>
      </c>
      <c r="K253" s="119">
        <v>13596.32</v>
      </c>
      <c r="L253" s="119">
        <v>13596.32</v>
      </c>
      <c r="M253" s="119">
        <v>10706.85</v>
      </c>
      <c r="N253" s="119">
        <v>2889.47</v>
      </c>
    </row>
    <row r="254" spans="1:14" s="90" customFormat="1" ht="12" hidden="1" customHeight="1" outlineLevel="1" x14ac:dyDescent="0.2">
      <c r="A254" s="383" t="s">
        <v>374</v>
      </c>
      <c r="B254" s="383"/>
      <c r="C254" s="118"/>
      <c r="D254" s="119">
        <v>13596.32</v>
      </c>
      <c r="E254" s="384">
        <v>13596.32</v>
      </c>
      <c r="F254" s="384"/>
      <c r="G254" s="119">
        <v>13596.32</v>
      </c>
      <c r="H254" s="119">
        <v>8667.4500000000007</v>
      </c>
      <c r="I254" s="119">
        <v>13596.32</v>
      </c>
      <c r="J254" s="121">
        <v>12576.3</v>
      </c>
      <c r="K254" s="119">
        <v>13596.32</v>
      </c>
      <c r="L254" s="119">
        <v>13596.32</v>
      </c>
      <c r="M254" s="119">
        <v>10706.85</v>
      </c>
      <c r="N254" s="119">
        <v>2889.47</v>
      </c>
    </row>
    <row r="255" spans="1:14" s="90" customFormat="1" ht="12" hidden="1" customHeight="1" outlineLevel="1" x14ac:dyDescent="0.2">
      <c r="A255" s="383" t="s">
        <v>374</v>
      </c>
      <c r="B255" s="383"/>
      <c r="C255" s="118"/>
      <c r="D255" s="119">
        <v>13596.32</v>
      </c>
      <c r="E255" s="384">
        <v>13596.32</v>
      </c>
      <c r="F255" s="384"/>
      <c r="G255" s="119">
        <v>13596.32</v>
      </c>
      <c r="H255" s="119">
        <v>8667.4500000000007</v>
      </c>
      <c r="I255" s="119">
        <v>13596.32</v>
      </c>
      <c r="J255" s="121">
        <v>12576.3</v>
      </c>
      <c r="K255" s="119">
        <v>13596.32</v>
      </c>
      <c r="L255" s="119">
        <v>13596.32</v>
      </c>
      <c r="M255" s="119">
        <v>10706.85</v>
      </c>
      <c r="N255" s="119">
        <v>2889.47</v>
      </c>
    </row>
    <row r="256" spans="1:14" s="90" customFormat="1" ht="12" hidden="1" customHeight="1" outlineLevel="1" x14ac:dyDescent="0.2">
      <c r="A256" s="383" t="s">
        <v>374</v>
      </c>
      <c r="B256" s="383"/>
      <c r="C256" s="118"/>
      <c r="D256" s="119">
        <v>13596.32</v>
      </c>
      <c r="E256" s="384">
        <v>13596.32</v>
      </c>
      <c r="F256" s="384"/>
      <c r="G256" s="119">
        <v>13596.32</v>
      </c>
      <c r="H256" s="119">
        <v>8667.4500000000007</v>
      </c>
      <c r="I256" s="119">
        <v>13596.32</v>
      </c>
      <c r="J256" s="121">
        <v>12576.3</v>
      </c>
      <c r="K256" s="119">
        <v>13596.32</v>
      </c>
      <c r="L256" s="119">
        <v>13596.32</v>
      </c>
      <c r="M256" s="119">
        <v>10706.85</v>
      </c>
      <c r="N256" s="119">
        <v>2889.47</v>
      </c>
    </row>
    <row r="257" spans="1:14" s="90" customFormat="1" ht="12" hidden="1" customHeight="1" outlineLevel="1" x14ac:dyDescent="0.2">
      <c r="A257" s="383" t="s">
        <v>374</v>
      </c>
      <c r="B257" s="383"/>
      <c r="C257" s="118"/>
      <c r="D257" s="119">
        <v>13596.32</v>
      </c>
      <c r="E257" s="384">
        <v>13596.32</v>
      </c>
      <c r="F257" s="384"/>
      <c r="G257" s="119">
        <v>13596.32</v>
      </c>
      <c r="H257" s="119">
        <v>8667.4500000000007</v>
      </c>
      <c r="I257" s="119">
        <v>13596.32</v>
      </c>
      <c r="J257" s="121">
        <v>12576.3</v>
      </c>
      <c r="K257" s="119">
        <v>13596.32</v>
      </c>
      <c r="L257" s="119">
        <v>13596.32</v>
      </c>
      <c r="M257" s="119">
        <v>10706.85</v>
      </c>
      <c r="N257" s="119">
        <v>2889.47</v>
      </c>
    </row>
    <row r="258" spans="1:14" s="90" customFormat="1" ht="12" hidden="1" customHeight="1" outlineLevel="1" x14ac:dyDescent="0.2">
      <c r="A258" s="383" t="s">
        <v>375</v>
      </c>
      <c r="B258" s="383"/>
      <c r="C258" s="118"/>
      <c r="D258" s="119">
        <v>13451.71</v>
      </c>
      <c r="E258" s="384">
        <v>13451.71</v>
      </c>
      <c r="F258" s="384"/>
      <c r="G258" s="119">
        <v>13451.71</v>
      </c>
      <c r="H258" s="119">
        <v>8575.65</v>
      </c>
      <c r="I258" s="119">
        <v>13451.71</v>
      </c>
      <c r="J258" s="121">
        <v>12443.1</v>
      </c>
      <c r="K258" s="119">
        <v>13451.71</v>
      </c>
      <c r="L258" s="119">
        <v>13451.71</v>
      </c>
      <c r="M258" s="119">
        <v>10593.45</v>
      </c>
      <c r="N258" s="119">
        <v>2858.26</v>
      </c>
    </row>
    <row r="259" spans="1:14" s="90" customFormat="1" ht="12" hidden="1" customHeight="1" outlineLevel="1" x14ac:dyDescent="0.2">
      <c r="A259" s="383" t="s">
        <v>375</v>
      </c>
      <c r="B259" s="383"/>
      <c r="C259" s="118"/>
      <c r="D259" s="119">
        <v>13451.71</v>
      </c>
      <c r="E259" s="384">
        <v>13451.71</v>
      </c>
      <c r="F259" s="384"/>
      <c r="G259" s="119">
        <v>13451.71</v>
      </c>
      <c r="H259" s="119">
        <v>8575.65</v>
      </c>
      <c r="I259" s="119">
        <v>13451.71</v>
      </c>
      <c r="J259" s="121">
        <v>12443.1</v>
      </c>
      <c r="K259" s="119">
        <v>13451.71</v>
      </c>
      <c r="L259" s="119">
        <v>13451.71</v>
      </c>
      <c r="M259" s="119">
        <v>10593.45</v>
      </c>
      <c r="N259" s="119">
        <v>2858.26</v>
      </c>
    </row>
    <row r="260" spans="1:14" s="90" customFormat="1" ht="12" hidden="1" customHeight="1" outlineLevel="1" x14ac:dyDescent="0.2">
      <c r="A260" s="383" t="s">
        <v>375</v>
      </c>
      <c r="B260" s="383"/>
      <c r="C260" s="118"/>
      <c r="D260" s="119">
        <v>13451.71</v>
      </c>
      <c r="E260" s="384">
        <v>13451.71</v>
      </c>
      <c r="F260" s="384"/>
      <c r="G260" s="119">
        <v>13451.71</v>
      </c>
      <c r="H260" s="119">
        <v>8575.65</v>
      </c>
      <c r="I260" s="119">
        <v>13451.71</v>
      </c>
      <c r="J260" s="121">
        <v>12443.1</v>
      </c>
      <c r="K260" s="119">
        <v>13451.71</v>
      </c>
      <c r="L260" s="119">
        <v>13451.71</v>
      </c>
      <c r="M260" s="119">
        <v>10593.45</v>
      </c>
      <c r="N260" s="119">
        <v>2858.26</v>
      </c>
    </row>
    <row r="261" spans="1:14" s="90" customFormat="1" ht="12" hidden="1" customHeight="1" outlineLevel="1" x14ac:dyDescent="0.2">
      <c r="A261" s="383" t="s">
        <v>375</v>
      </c>
      <c r="B261" s="383"/>
      <c r="C261" s="118"/>
      <c r="D261" s="119">
        <v>13451.71</v>
      </c>
      <c r="E261" s="384">
        <v>13451.71</v>
      </c>
      <c r="F261" s="384"/>
      <c r="G261" s="119">
        <v>13451.71</v>
      </c>
      <c r="H261" s="119">
        <v>8575.65</v>
      </c>
      <c r="I261" s="119">
        <v>13451.71</v>
      </c>
      <c r="J261" s="121">
        <v>12443.1</v>
      </c>
      <c r="K261" s="119">
        <v>13451.71</v>
      </c>
      <c r="L261" s="119">
        <v>13451.71</v>
      </c>
      <c r="M261" s="119">
        <v>10593.45</v>
      </c>
      <c r="N261" s="119">
        <v>2858.26</v>
      </c>
    </row>
    <row r="262" spans="1:14" s="90" customFormat="1" ht="12" hidden="1" customHeight="1" outlineLevel="1" x14ac:dyDescent="0.2">
      <c r="A262" s="383" t="s">
        <v>375</v>
      </c>
      <c r="B262" s="383"/>
      <c r="C262" s="118"/>
      <c r="D262" s="119">
        <v>13451.71</v>
      </c>
      <c r="E262" s="384">
        <v>13451.71</v>
      </c>
      <c r="F262" s="384"/>
      <c r="G262" s="119">
        <v>13451.71</v>
      </c>
      <c r="H262" s="119">
        <v>8575.65</v>
      </c>
      <c r="I262" s="119">
        <v>13451.71</v>
      </c>
      <c r="J262" s="121">
        <v>12443.1</v>
      </c>
      <c r="K262" s="119">
        <v>13451.71</v>
      </c>
      <c r="L262" s="119">
        <v>13451.71</v>
      </c>
      <c r="M262" s="119">
        <v>10593.45</v>
      </c>
      <c r="N262" s="119">
        <v>2858.26</v>
      </c>
    </row>
    <row r="263" spans="1:14" s="90" customFormat="1" ht="12" hidden="1" customHeight="1" outlineLevel="1" x14ac:dyDescent="0.2">
      <c r="A263" s="383" t="s">
        <v>375</v>
      </c>
      <c r="B263" s="383"/>
      <c r="C263" s="118"/>
      <c r="D263" s="119">
        <v>13451.71</v>
      </c>
      <c r="E263" s="384">
        <v>13451.71</v>
      </c>
      <c r="F263" s="384"/>
      <c r="G263" s="119">
        <v>13451.71</v>
      </c>
      <c r="H263" s="119">
        <v>8575.65</v>
      </c>
      <c r="I263" s="119">
        <v>13451.71</v>
      </c>
      <c r="J263" s="121">
        <v>12443.1</v>
      </c>
      <c r="K263" s="119">
        <v>13451.71</v>
      </c>
      <c r="L263" s="119">
        <v>13451.71</v>
      </c>
      <c r="M263" s="119">
        <v>10593.45</v>
      </c>
      <c r="N263" s="119">
        <v>2858.26</v>
      </c>
    </row>
    <row r="264" spans="1:14" s="90" customFormat="1" ht="12" hidden="1" customHeight="1" outlineLevel="1" x14ac:dyDescent="0.2">
      <c r="A264" s="383" t="s">
        <v>375</v>
      </c>
      <c r="B264" s="383"/>
      <c r="C264" s="118"/>
      <c r="D264" s="119">
        <v>13451.71</v>
      </c>
      <c r="E264" s="384">
        <v>13451.71</v>
      </c>
      <c r="F264" s="384"/>
      <c r="G264" s="119">
        <v>13451.71</v>
      </c>
      <c r="H264" s="119">
        <v>8575.65</v>
      </c>
      <c r="I264" s="119">
        <v>13451.71</v>
      </c>
      <c r="J264" s="121">
        <v>12443.1</v>
      </c>
      <c r="K264" s="119">
        <v>13451.71</v>
      </c>
      <c r="L264" s="119">
        <v>13451.71</v>
      </c>
      <c r="M264" s="119">
        <v>10593.45</v>
      </c>
      <c r="N264" s="119">
        <v>2858.26</v>
      </c>
    </row>
    <row r="265" spans="1:14" s="90" customFormat="1" ht="12" hidden="1" customHeight="1" outlineLevel="1" x14ac:dyDescent="0.2">
      <c r="A265" s="383" t="s">
        <v>375</v>
      </c>
      <c r="B265" s="383"/>
      <c r="C265" s="118"/>
      <c r="D265" s="119">
        <v>13451.71</v>
      </c>
      <c r="E265" s="384">
        <v>13451.71</v>
      </c>
      <c r="F265" s="384"/>
      <c r="G265" s="119">
        <v>13451.71</v>
      </c>
      <c r="H265" s="119">
        <v>8575.65</v>
      </c>
      <c r="I265" s="119">
        <v>13451.71</v>
      </c>
      <c r="J265" s="121">
        <v>12443.1</v>
      </c>
      <c r="K265" s="119">
        <v>13451.71</v>
      </c>
      <c r="L265" s="119">
        <v>13451.71</v>
      </c>
      <c r="M265" s="119">
        <v>10593.45</v>
      </c>
      <c r="N265" s="119">
        <v>2858.26</v>
      </c>
    </row>
    <row r="266" spans="1:14" s="90" customFormat="1" ht="12" hidden="1" customHeight="1" outlineLevel="1" x14ac:dyDescent="0.2">
      <c r="A266" s="383" t="s">
        <v>375</v>
      </c>
      <c r="B266" s="383"/>
      <c r="C266" s="118"/>
      <c r="D266" s="119">
        <v>13451.71</v>
      </c>
      <c r="E266" s="384">
        <v>13451.71</v>
      </c>
      <c r="F266" s="384"/>
      <c r="G266" s="119">
        <v>13451.71</v>
      </c>
      <c r="H266" s="119">
        <v>8575.65</v>
      </c>
      <c r="I266" s="119">
        <v>13451.71</v>
      </c>
      <c r="J266" s="121">
        <v>12443.1</v>
      </c>
      <c r="K266" s="119">
        <v>13451.71</v>
      </c>
      <c r="L266" s="119">
        <v>13451.71</v>
      </c>
      <c r="M266" s="119">
        <v>10593.45</v>
      </c>
      <c r="N266" s="119">
        <v>2858.26</v>
      </c>
    </row>
    <row r="267" spans="1:14" s="90" customFormat="1" ht="12" hidden="1" customHeight="1" outlineLevel="1" x14ac:dyDescent="0.2">
      <c r="A267" s="383" t="s">
        <v>375</v>
      </c>
      <c r="B267" s="383"/>
      <c r="C267" s="118"/>
      <c r="D267" s="119">
        <v>13451.71</v>
      </c>
      <c r="E267" s="384">
        <v>13451.71</v>
      </c>
      <c r="F267" s="384"/>
      <c r="G267" s="119">
        <v>13451.71</v>
      </c>
      <c r="H267" s="119">
        <v>8575.65</v>
      </c>
      <c r="I267" s="119">
        <v>13451.71</v>
      </c>
      <c r="J267" s="121">
        <v>12443.1</v>
      </c>
      <c r="K267" s="119">
        <v>13451.71</v>
      </c>
      <c r="L267" s="119">
        <v>13451.71</v>
      </c>
      <c r="M267" s="119">
        <v>10593.45</v>
      </c>
      <c r="N267" s="119">
        <v>2858.26</v>
      </c>
    </row>
    <row r="268" spans="1:14" s="90" customFormat="1" ht="12" hidden="1" customHeight="1" outlineLevel="1" x14ac:dyDescent="0.2">
      <c r="A268" s="383" t="s">
        <v>375</v>
      </c>
      <c r="B268" s="383"/>
      <c r="C268" s="118"/>
      <c r="D268" s="119">
        <v>13451.71</v>
      </c>
      <c r="E268" s="384">
        <v>13451.71</v>
      </c>
      <c r="F268" s="384"/>
      <c r="G268" s="119">
        <v>13451.71</v>
      </c>
      <c r="H268" s="119">
        <v>8575.65</v>
      </c>
      <c r="I268" s="119">
        <v>13451.71</v>
      </c>
      <c r="J268" s="121">
        <v>12443.1</v>
      </c>
      <c r="K268" s="119">
        <v>13451.71</v>
      </c>
      <c r="L268" s="119">
        <v>13451.71</v>
      </c>
      <c r="M268" s="119">
        <v>10593.45</v>
      </c>
      <c r="N268" s="119">
        <v>2858.26</v>
      </c>
    </row>
    <row r="269" spans="1:14" s="90" customFormat="1" ht="12" hidden="1" customHeight="1" outlineLevel="1" x14ac:dyDescent="0.2">
      <c r="A269" s="383" t="s">
        <v>375</v>
      </c>
      <c r="B269" s="383"/>
      <c r="C269" s="118"/>
      <c r="D269" s="119">
        <v>13451.71</v>
      </c>
      <c r="E269" s="384">
        <v>13451.71</v>
      </c>
      <c r="F269" s="384"/>
      <c r="G269" s="119">
        <v>13451.71</v>
      </c>
      <c r="H269" s="119">
        <v>8575.65</v>
      </c>
      <c r="I269" s="119">
        <v>13451.71</v>
      </c>
      <c r="J269" s="121">
        <v>12443.1</v>
      </c>
      <c r="K269" s="119">
        <v>13451.71</v>
      </c>
      <c r="L269" s="119">
        <v>13451.71</v>
      </c>
      <c r="M269" s="119">
        <v>10593.45</v>
      </c>
      <c r="N269" s="119">
        <v>2858.26</v>
      </c>
    </row>
    <row r="270" spans="1:14" s="90" customFormat="1" ht="12" hidden="1" customHeight="1" outlineLevel="1" x14ac:dyDescent="0.2">
      <c r="A270" s="383" t="s">
        <v>375</v>
      </c>
      <c r="B270" s="383"/>
      <c r="C270" s="118"/>
      <c r="D270" s="119">
        <v>13451.71</v>
      </c>
      <c r="E270" s="384">
        <v>13451.71</v>
      </c>
      <c r="F270" s="384"/>
      <c r="G270" s="119">
        <v>13451.71</v>
      </c>
      <c r="H270" s="119">
        <v>8575.65</v>
      </c>
      <c r="I270" s="119">
        <v>13451.71</v>
      </c>
      <c r="J270" s="121">
        <v>12443.1</v>
      </c>
      <c r="K270" s="119">
        <v>13451.71</v>
      </c>
      <c r="L270" s="119">
        <v>13451.71</v>
      </c>
      <c r="M270" s="119">
        <v>10593.45</v>
      </c>
      <c r="N270" s="119">
        <v>2858.26</v>
      </c>
    </row>
    <row r="271" spans="1:14" s="90" customFormat="1" ht="12" hidden="1" customHeight="1" outlineLevel="1" x14ac:dyDescent="0.2">
      <c r="A271" s="383" t="s">
        <v>375</v>
      </c>
      <c r="B271" s="383"/>
      <c r="C271" s="118"/>
      <c r="D271" s="119">
        <v>13451.71</v>
      </c>
      <c r="E271" s="384">
        <v>13451.71</v>
      </c>
      <c r="F271" s="384"/>
      <c r="G271" s="119">
        <v>13451.71</v>
      </c>
      <c r="H271" s="119">
        <v>8575.65</v>
      </c>
      <c r="I271" s="119">
        <v>13451.71</v>
      </c>
      <c r="J271" s="121">
        <v>12443.1</v>
      </c>
      <c r="K271" s="119">
        <v>13451.71</v>
      </c>
      <c r="L271" s="119">
        <v>13451.71</v>
      </c>
      <c r="M271" s="119">
        <v>10593.45</v>
      </c>
      <c r="N271" s="119">
        <v>2858.26</v>
      </c>
    </row>
    <row r="272" spans="1:14" s="90" customFormat="1" ht="12" hidden="1" customHeight="1" outlineLevel="1" x14ac:dyDescent="0.2">
      <c r="A272" s="383" t="s">
        <v>375</v>
      </c>
      <c r="B272" s="383"/>
      <c r="C272" s="118"/>
      <c r="D272" s="119">
        <v>13451.71</v>
      </c>
      <c r="E272" s="384">
        <v>13451.71</v>
      </c>
      <c r="F272" s="384"/>
      <c r="G272" s="119">
        <v>13451.71</v>
      </c>
      <c r="H272" s="119">
        <v>8575.65</v>
      </c>
      <c r="I272" s="119">
        <v>13451.71</v>
      </c>
      <c r="J272" s="121">
        <v>12443.1</v>
      </c>
      <c r="K272" s="119">
        <v>13451.71</v>
      </c>
      <c r="L272" s="119">
        <v>13451.71</v>
      </c>
      <c r="M272" s="119">
        <v>10593.45</v>
      </c>
      <c r="N272" s="119">
        <v>2858.26</v>
      </c>
    </row>
    <row r="273" spans="1:14" s="90" customFormat="1" ht="12" hidden="1" customHeight="1" outlineLevel="1" x14ac:dyDescent="0.2">
      <c r="A273" s="383" t="s">
        <v>375</v>
      </c>
      <c r="B273" s="383"/>
      <c r="C273" s="118"/>
      <c r="D273" s="119">
        <v>13451.71</v>
      </c>
      <c r="E273" s="384">
        <v>13451.71</v>
      </c>
      <c r="F273" s="384"/>
      <c r="G273" s="119">
        <v>13451.71</v>
      </c>
      <c r="H273" s="119">
        <v>8575.65</v>
      </c>
      <c r="I273" s="119">
        <v>13451.71</v>
      </c>
      <c r="J273" s="121">
        <v>12443.1</v>
      </c>
      <c r="K273" s="119">
        <v>13451.71</v>
      </c>
      <c r="L273" s="119">
        <v>13451.71</v>
      </c>
      <c r="M273" s="119">
        <v>10593.45</v>
      </c>
      <c r="N273" s="119">
        <v>2858.26</v>
      </c>
    </row>
    <row r="274" spans="1:14" s="90" customFormat="1" ht="12" hidden="1" customHeight="1" outlineLevel="1" x14ac:dyDescent="0.2">
      <c r="A274" s="383" t="s">
        <v>375</v>
      </c>
      <c r="B274" s="383"/>
      <c r="C274" s="118"/>
      <c r="D274" s="119">
        <v>13451.71</v>
      </c>
      <c r="E274" s="384">
        <v>13451.71</v>
      </c>
      <c r="F274" s="384"/>
      <c r="G274" s="119">
        <v>13451.71</v>
      </c>
      <c r="H274" s="119">
        <v>8575.65</v>
      </c>
      <c r="I274" s="119">
        <v>13451.71</v>
      </c>
      <c r="J274" s="121">
        <v>12443.1</v>
      </c>
      <c r="K274" s="119">
        <v>13451.71</v>
      </c>
      <c r="L274" s="119">
        <v>13451.71</v>
      </c>
      <c r="M274" s="119">
        <v>10593.45</v>
      </c>
      <c r="N274" s="119">
        <v>2858.26</v>
      </c>
    </row>
    <row r="275" spans="1:14" s="90" customFormat="1" ht="12" hidden="1" customHeight="1" outlineLevel="1" x14ac:dyDescent="0.2">
      <c r="A275" s="383" t="s">
        <v>375</v>
      </c>
      <c r="B275" s="383"/>
      <c r="C275" s="118"/>
      <c r="D275" s="119">
        <v>13451.71</v>
      </c>
      <c r="E275" s="384">
        <v>13451.71</v>
      </c>
      <c r="F275" s="384"/>
      <c r="G275" s="119">
        <v>13451.71</v>
      </c>
      <c r="H275" s="119">
        <v>8575.65</v>
      </c>
      <c r="I275" s="119">
        <v>13451.71</v>
      </c>
      <c r="J275" s="121">
        <v>12443.1</v>
      </c>
      <c r="K275" s="119">
        <v>13451.71</v>
      </c>
      <c r="L275" s="119">
        <v>13451.71</v>
      </c>
      <c r="M275" s="119">
        <v>10593.45</v>
      </c>
      <c r="N275" s="119">
        <v>2858.26</v>
      </c>
    </row>
    <row r="276" spans="1:14" s="90" customFormat="1" ht="12" hidden="1" customHeight="1" outlineLevel="1" x14ac:dyDescent="0.2">
      <c r="A276" s="383" t="s">
        <v>376</v>
      </c>
      <c r="B276" s="383"/>
      <c r="C276" s="118"/>
      <c r="D276" s="119">
        <v>9257.1200000000008</v>
      </c>
      <c r="E276" s="384">
        <v>9257.1200000000008</v>
      </c>
      <c r="F276" s="384"/>
      <c r="G276" s="119">
        <v>9257.1200000000008</v>
      </c>
      <c r="H276" s="119">
        <v>5901.21</v>
      </c>
      <c r="I276" s="119">
        <v>9257.1200000000008</v>
      </c>
      <c r="J276" s="119">
        <v>8562.5400000000009</v>
      </c>
      <c r="K276" s="119">
        <v>9257.1200000000008</v>
      </c>
      <c r="L276" s="119">
        <v>9257.1200000000008</v>
      </c>
      <c r="M276" s="119">
        <v>7289.73</v>
      </c>
      <c r="N276" s="119">
        <v>1967.39</v>
      </c>
    </row>
    <row r="277" spans="1:14" s="90" customFormat="1" ht="12" hidden="1" customHeight="1" outlineLevel="1" x14ac:dyDescent="0.2">
      <c r="A277" s="383" t="s">
        <v>377</v>
      </c>
      <c r="B277" s="383"/>
      <c r="C277" s="118"/>
      <c r="D277" s="119">
        <v>10992.89</v>
      </c>
      <c r="E277" s="384">
        <v>10992.89</v>
      </c>
      <c r="F277" s="384"/>
      <c r="G277" s="119">
        <v>10992.89</v>
      </c>
      <c r="H277" s="119">
        <v>7007.91</v>
      </c>
      <c r="I277" s="119">
        <v>10992.89</v>
      </c>
      <c r="J277" s="119">
        <v>10168.34</v>
      </c>
      <c r="K277" s="119">
        <v>10992.89</v>
      </c>
      <c r="L277" s="119">
        <v>10992.89</v>
      </c>
      <c r="M277" s="119">
        <v>8656.83</v>
      </c>
      <c r="N277" s="119">
        <v>2336.06</v>
      </c>
    </row>
    <row r="278" spans="1:14" s="90" customFormat="1" ht="12" hidden="1" customHeight="1" outlineLevel="1" x14ac:dyDescent="0.2">
      <c r="A278" s="383" t="s">
        <v>378</v>
      </c>
      <c r="B278" s="383"/>
      <c r="C278" s="118"/>
      <c r="D278" s="119">
        <v>15910.79</v>
      </c>
      <c r="E278" s="384">
        <v>15910.79</v>
      </c>
      <c r="F278" s="384"/>
      <c r="G278" s="119">
        <v>15910.79</v>
      </c>
      <c r="H278" s="119">
        <v>10142.879999999999</v>
      </c>
      <c r="I278" s="119">
        <v>15910.79</v>
      </c>
      <c r="J278" s="119">
        <v>14717.12</v>
      </c>
      <c r="K278" s="119">
        <v>15910.79</v>
      </c>
      <c r="L278" s="119">
        <v>15910.79</v>
      </c>
      <c r="M278" s="119">
        <v>12529.44</v>
      </c>
      <c r="N278" s="119">
        <v>3381.35</v>
      </c>
    </row>
    <row r="279" spans="1:14" s="90" customFormat="1" ht="12" hidden="1" customHeight="1" outlineLevel="1" x14ac:dyDescent="0.2">
      <c r="A279" s="383" t="s">
        <v>379</v>
      </c>
      <c r="B279" s="383"/>
      <c r="C279" s="118"/>
      <c r="D279" s="121">
        <v>3037.5</v>
      </c>
      <c r="E279" s="387">
        <v>3037.5</v>
      </c>
      <c r="F279" s="387"/>
      <c r="G279" s="121">
        <v>3037.5</v>
      </c>
      <c r="H279" s="119">
        <v>1936.47</v>
      </c>
      <c r="I279" s="121">
        <v>3037.5</v>
      </c>
      <c r="J279" s="119">
        <v>2809.78</v>
      </c>
      <c r="K279" s="121">
        <v>3037.5</v>
      </c>
      <c r="L279" s="121">
        <v>3037.5</v>
      </c>
      <c r="M279" s="119">
        <v>2392.11</v>
      </c>
      <c r="N279" s="122">
        <v>645.39</v>
      </c>
    </row>
    <row r="280" spans="1:14" s="90" customFormat="1" ht="12" hidden="1" customHeight="1" outlineLevel="1" x14ac:dyDescent="0.2">
      <c r="A280" s="383" t="s">
        <v>379</v>
      </c>
      <c r="B280" s="383"/>
      <c r="C280" s="118"/>
      <c r="D280" s="121">
        <v>3037.5</v>
      </c>
      <c r="E280" s="387">
        <v>3037.5</v>
      </c>
      <c r="F280" s="387"/>
      <c r="G280" s="121">
        <v>3037.5</v>
      </c>
      <c r="H280" s="119">
        <v>1936.47</v>
      </c>
      <c r="I280" s="121">
        <v>3037.5</v>
      </c>
      <c r="J280" s="119">
        <v>2809.78</v>
      </c>
      <c r="K280" s="121">
        <v>3037.5</v>
      </c>
      <c r="L280" s="121">
        <v>3037.5</v>
      </c>
      <c r="M280" s="119">
        <v>2392.11</v>
      </c>
      <c r="N280" s="122">
        <v>645.39</v>
      </c>
    </row>
    <row r="281" spans="1:14" s="90" customFormat="1" ht="12" hidden="1" customHeight="1" outlineLevel="1" x14ac:dyDescent="0.2">
      <c r="A281" s="383" t="s">
        <v>379</v>
      </c>
      <c r="B281" s="383"/>
      <c r="C281" s="118"/>
      <c r="D281" s="121">
        <v>3037.5</v>
      </c>
      <c r="E281" s="387">
        <v>3037.5</v>
      </c>
      <c r="F281" s="387"/>
      <c r="G281" s="121">
        <v>3037.5</v>
      </c>
      <c r="H281" s="119">
        <v>1936.47</v>
      </c>
      <c r="I281" s="121">
        <v>3037.5</v>
      </c>
      <c r="J281" s="119">
        <v>2809.78</v>
      </c>
      <c r="K281" s="121">
        <v>3037.5</v>
      </c>
      <c r="L281" s="121">
        <v>3037.5</v>
      </c>
      <c r="M281" s="119">
        <v>2392.11</v>
      </c>
      <c r="N281" s="122">
        <v>645.39</v>
      </c>
    </row>
    <row r="282" spans="1:14" s="90" customFormat="1" ht="12" hidden="1" customHeight="1" outlineLevel="1" x14ac:dyDescent="0.2">
      <c r="A282" s="383" t="s">
        <v>379</v>
      </c>
      <c r="B282" s="383"/>
      <c r="C282" s="118"/>
      <c r="D282" s="121">
        <v>3037.5</v>
      </c>
      <c r="E282" s="387">
        <v>3037.5</v>
      </c>
      <c r="F282" s="387"/>
      <c r="G282" s="121">
        <v>3037.5</v>
      </c>
      <c r="H282" s="119">
        <v>1936.47</v>
      </c>
      <c r="I282" s="121">
        <v>3037.5</v>
      </c>
      <c r="J282" s="119">
        <v>2809.78</v>
      </c>
      <c r="K282" s="121">
        <v>3037.5</v>
      </c>
      <c r="L282" s="121">
        <v>3037.5</v>
      </c>
      <c r="M282" s="119">
        <v>2392.11</v>
      </c>
      <c r="N282" s="122">
        <v>645.39</v>
      </c>
    </row>
    <row r="283" spans="1:14" s="90" customFormat="1" ht="12" hidden="1" customHeight="1" outlineLevel="1" x14ac:dyDescent="0.2">
      <c r="A283" s="383" t="s">
        <v>379</v>
      </c>
      <c r="B283" s="383"/>
      <c r="C283" s="118"/>
      <c r="D283" s="121">
        <v>3037.5</v>
      </c>
      <c r="E283" s="387">
        <v>3037.5</v>
      </c>
      <c r="F283" s="387"/>
      <c r="G283" s="121">
        <v>3037.5</v>
      </c>
      <c r="H283" s="119">
        <v>1936.47</v>
      </c>
      <c r="I283" s="121">
        <v>3037.5</v>
      </c>
      <c r="J283" s="119">
        <v>2809.78</v>
      </c>
      <c r="K283" s="121">
        <v>3037.5</v>
      </c>
      <c r="L283" s="121">
        <v>3037.5</v>
      </c>
      <c r="M283" s="119">
        <v>2392.11</v>
      </c>
      <c r="N283" s="122">
        <v>645.39</v>
      </c>
    </row>
    <row r="284" spans="1:14" s="90" customFormat="1" ht="12" hidden="1" customHeight="1" outlineLevel="1" x14ac:dyDescent="0.2">
      <c r="A284" s="383" t="s">
        <v>379</v>
      </c>
      <c r="B284" s="383"/>
      <c r="C284" s="118"/>
      <c r="D284" s="121">
        <v>3037.5</v>
      </c>
      <c r="E284" s="387">
        <v>3037.5</v>
      </c>
      <c r="F284" s="387"/>
      <c r="G284" s="121">
        <v>3037.5</v>
      </c>
      <c r="H284" s="119">
        <v>1936.47</v>
      </c>
      <c r="I284" s="121">
        <v>3037.5</v>
      </c>
      <c r="J284" s="119">
        <v>2809.78</v>
      </c>
      <c r="K284" s="121">
        <v>3037.5</v>
      </c>
      <c r="L284" s="121">
        <v>3037.5</v>
      </c>
      <c r="M284" s="119">
        <v>2392.11</v>
      </c>
      <c r="N284" s="122">
        <v>645.39</v>
      </c>
    </row>
    <row r="285" spans="1:14" s="90" customFormat="1" ht="12" hidden="1" customHeight="1" outlineLevel="1" x14ac:dyDescent="0.2">
      <c r="A285" s="383" t="s">
        <v>379</v>
      </c>
      <c r="B285" s="383"/>
      <c r="C285" s="118"/>
      <c r="D285" s="121">
        <v>3037.5</v>
      </c>
      <c r="E285" s="387">
        <v>3037.5</v>
      </c>
      <c r="F285" s="387"/>
      <c r="G285" s="121">
        <v>3037.5</v>
      </c>
      <c r="H285" s="119">
        <v>1936.47</v>
      </c>
      <c r="I285" s="121">
        <v>3037.5</v>
      </c>
      <c r="J285" s="119">
        <v>2809.78</v>
      </c>
      <c r="K285" s="121">
        <v>3037.5</v>
      </c>
      <c r="L285" s="121">
        <v>3037.5</v>
      </c>
      <c r="M285" s="119">
        <v>2392.11</v>
      </c>
      <c r="N285" s="122">
        <v>645.39</v>
      </c>
    </row>
    <row r="286" spans="1:14" s="90" customFormat="1" ht="12" hidden="1" customHeight="1" outlineLevel="1" x14ac:dyDescent="0.2">
      <c r="A286" s="383" t="s">
        <v>379</v>
      </c>
      <c r="B286" s="383"/>
      <c r="C286" s="118"/>
      <c r="D286" s="121">
        <v>3037.5</v>
      </c>
      <c r="E286" s="387">
        <v>3037.5</v>
      </c>
      <c r="F286" s="387"/>
      <c r="G286" s="121">
        <v>3037.5</v>
      </c>
      <c r="H286" s="119">
        <v>1936.47</v>
      </c>
      <c r="I286" s="121">
        <v>3037.5</v>
      </c>
      <c r="J286" s="119">
        <v>2809.78</v>
      </c>
      <c r="K286" s="121">
        <v>3037.5</v>
      </c>
      <c r="L286" s="121">
        <v>3037.5</v>
      </c>
      <c r="M286" s="119">
        <v>2392.11</v>
      </c>
      <c r="N286" s="122">
        <v>645.39</v>
      </c>
    </row>
    <row r="287" spans="1:14" s="90" customFormat="1" ht="12" hidden="1" customHeight="1" outlineLevel="1" x14ac:dyDescent="0.2">
      <c r="A287" s="383" t="s">
        <v>379</v>
      </c>
      <c r="B287" s="383"/>
      <c r="C287" s="118"/>
      <c r="D287" s="121">
        <v>3037.5</v>
      </c>
      <c r="E287" s="387">
        <v>3037.5</v>
      </c>
      <c r="F287" s="387"/>
      <c r="G287" s="121">
        <v>3037.5</v>
      </c>
      <c r="H287" s="119">
        <v>1936.47</v>
      </c>
      <c r="I287" s="121">
        <v>3037.5</v>
      </c>
      <c r="J287" s="119">
        <v>2809.78</v>
      </c>
      <c r="K287" s="121">
        <v>3037.5</v>
      </c>
      <c r="L287" s="121">
        <v>3037.5</v>
      </c>
      <c r="M287" s="119">
        <v>2392.11</v>
      </c>
      <c r="N287" s="122">
        <v>645.39</v>
      </c>
    </row>
    <row r="288" spans="1:14" s="90" customFormat="1" ht="12" hidden="1" customHeight="1" outlineLevel="1" x14ac:dyDescent="0.2">
      <c r="A288" s="383" t="s">
        <v>379</v>
      </c>
      <c r="B288" s="383"/>
      <c r="C288" s="118"/>
      <c r="D288" s="121">
        <v>3037.5</v>
      </c>
      <c r="E288" s="387">
        <v>3037.5</v>
      </c>
      <c r="F288" s="387"/>
      <c r="G288" s="121">
        <v>3037.5</v>
      </c>
      <c r="H288" s="119">
        <v>1936.47</v>
      </c>
      <c r="I288" s="121">
        <v>3037.5</v>
      </c>
      <c r="J288" s="119">
        <v>2809.78</v>
      </c>
      <c r="K288" s="121">
        <v>3037.5</v>
      </c>
      <c r="L288" s="121">
        <v>3037.5</v>
      </c>
      <c r="M288" s="119">
        <v>2392.11</v>
      </c>
      <c r="N288" s="122">
        <v>645.39</v>
      </c>
    </row>
    <row r="289" spans="1:14" s="90" customFormat="1" ht="12" hidden="1" customHeight="1" outlineLevel="1" x14ac:dyDescent="0.2">
      <c r="A289" s="383" t="s">
        <v>379</v>
      </c>
      <c r="B289" s="383"/>
      <c r="C289" s="118"/>
      <c r="D289" s="121">
        <v>3037.5</v>
      </c>
      <c r="E289" s="387">
        <v>3037.5</v>
      </c>
      <c r="F289" s="387"/>
      <c r="G289" s="121">
        <v>3037.5</v>
      </c>
      <c r="H289" s="119">
        <v>1936.47</v>
      </c>
      <c r="I289" s="121">
        <v>3037.5</v>
      </c>
      <c r="J289" s="119">
        <v>2809.78</v>
      </c>
      <c r="K289" s="121">
        <v>3037.5</v>
      </c>
      <c r="L289" s="121">
        <v>3037.5</v>
      </c>
      <c r="M289" s="119">
        <v>2392.11</v>
      </c>
      <c r="N289" s="122">
        <v>645.39</v>
      </c>
    </row>
    <row r="290" spans="1:14" s="90" customFormat="1" ht="12" hidden="1" customHeight="1" outlineLevel="1" x14ac:dyDescent="0.2">
      <c r="A290" s="383" t="s">
        <v>379</v>
      </c>
      <c r="B290" s="383"/>
      <c r="C290" s="118"/>
      <c r="D290" s="121">
        <v>3037.5</v>
      </c>
      <c r="E290" s="387">
        <v>3037.5</v>
      </c>
      <c r="F290" s="387"/>
      <c r="G290" s="121">
        <v>3037.5</v>
      </c>
      <c r="H290" s="119">
        <v>1936.47</v>
      </c>
      <c r="I290" s="121">
        <v>3037.5</v>
      </c>
      <c r="J290" s="119">
        <v>2809.78</v>
      </c>
      <c r="K290" s="121">
        <v>3037.5</v>
      </c>
      <c r="L290" s="121">
        <v>3037.5</v>
      </c>
      <c r="M290" s="119">
        <v>2392.11</v>
      </c>
      <c r="N290" s="122">
        <v>645.39</v>
      </c>
    </row>
    <row r="291" spans="1:14" s="90" customFormat="1" ht="12" hidden="1" customHeight="1" outlineLevel="1" x14ac:dyDescent="0.2">
      <c r="A291" s="383" t="s">
        <v>379</v>
      </c>
      <c r="B291" s="383"/>
      <c r="C291" s="118"/>
      <c r="D291" s="121">
        <v>3037.5</v>
      </c>
      <c r="E291" s="387">
        <v>3037.5</v>
      </c>
      <c r="F291" s="387"/>
      <c r="G291" s="121">
        <v>3037.5</v>
      </c>
      <c r="H291" s="119">
        <v>1936.47</v>
      </c>
      <c r="I291" s="121">
        <v>3037.5</v>
      </c>
      <c r="J291" s="119">
        <v>2809.78</v>
      </c>
      <c r="K291" s="121">
        <v>3037.5</v>
      </c>
      <c r="L291" s="121">
        <v>3037.5</v>
      </c>
      <c r="M291" s="119">
        <v>2392.11</v>
      </c>
      <c r="N291" s="122">
        <v>645.39</v>
      </c>
    </row>
    <row r="292" spans="1:14" s="90" customFormat="1" ht="12" hidden="1" customHeight="1" outlineLevel="1" x14ac:dyDescent="0.2">
      <c r="A292" s="383" t="s">
        <v>379</v>
      </c>
      <c r="B292" s="383"/>
      <c r="C292" s="118"/>
      <c r="D292" s="121">
        <v>3037.5</v>
      </c>
      <c r="E292" s="387">
        <v>3037.5</v>
      </c>
      <c r="F292" s="387"/>
      <c r="G292" s="121">
        <v>3037.5</v>
      </c>
      <c r="H292" s="119">
        <v>1936.47</v>
      </c>
      <c r="I292" s="121">
        <v>3037.5</v>
      </c>
      <c r="J292" s="119">
        <v>2809.78</v>
      </c>
      <c r="K292" s="121">
        <v>3037.5</v>
      </c>
      <c r="L292" s="121">
        <v>3037.5</v>
      </c>
      <c r="M292" s="119">
        <v>2392.11</v>
      </c>
      <c r="N292" s="122">
        <v>645.39</v>
      </c>
    </row>
    <row r="293" spans="1:14" s="90" customFormat="1" ht="12" hidden="1" customHeight="1" outlineLevel="1" x14ac:dyDescent="0.2">
      <c r="A293" s="383" t="s">
        <v>379</v>
      </c>
      <c r="B293" s="383"/>
      <c r="C293" s="118"/>
      <c r="D293" s="121">
        <v>3037.5</v>
      </c>
      <c r="E293" s="387">
        <v>3037.5</v>
      </c>
      <c r="F293" s="387"/>
      <c r="G293" s="121">
        <v>3037.5</v>
      </c>
      <c r="H293" s="119">
        <v>1936.47</v>
      </c>
      <c r="I293" s="121">
        <v>3037.5</v>
      </c>
      <c r="J293" s="119">
        <v>2809.78</v>
      </c>
      <c r="K293" s="121">
        <v>3037.5</v>
      </c>
      <c r="L293" s="121">
        <v>3037.5</v>
      </c>
      <c r="M293" s="119">
        <v>2392.11</v>
      </c>
      <c r="N293" s="122">
        <v>645.39</v>
      </c>
    </row>
    <row r="294" spans="1:14" s="90" customFormat="1" ht="12" hidden="1" customHeight="1" outlineLevel="1" x14ac:dyDescent="0.2">
      <c r="A294" s="383" t="s">
        <v>379</v>
      </c>
      <c r="B294" s="383"/>
      <c r="C294" s="118"/>
      <c r="D294" s="121">
        <v>3037.5</v>
      </c>
      <c r="E294" s="387">
        <v>3037.5</v>
      </c>
      <c r="F294" s="387"/>
      <c r="G294" s="121">
        <v>3037.5</v>
      </c>
      <c r="H294" s="119">
        <v>1936.47</v>
      </c>
      <c r="I294" s="121">
        <v>3037.5</v>
      </c>
      <c r="J294" s="119">
        <v>2809.78</v>
      </c>
      <c r="K294" s="121">
        <v>3037.5</v>
      </c>
      <c r="L294" s="121">
        <v>3037.5</v>
      </c>
      <c r="M294" s="119">
        <v>2392.11</v>
      </c>
      <c r="N294" s="122">
        <v>645.39</v>
      </c>
    </row>
    <row r="295" spans="1:14" s="90" customFormat="1" ht="12" hidden="1" customHeight="1" outlineLevel="1" x14ac:dyDescent="0.2">
      <c r="A295" s="383" t="s">
        <v>379</v>
      </c>
      <c r="B295" s="383"/>
      <c r="C295" s="118"/>
      <c r="D295" s="121">
        <v>3037.5</v>
      </c>
      <c r="E295" s="387">
        <v>3037.5</v>
      </c>
      <c r="F295" s="387"/>
      <c r="G295" s="121">
        <v>3037.5</v>
      </c>
      <c r="H295" s="119">
        <v>1936.47</v>
      </c>
      <c r="I295" s="121">
        <v>3037.5</v>
      </c>
      <c r="J295" s="119">
        <v>2809.78</v>
      </c>
      <c r="K295" s="121">
        <v>3037.5</v>
      </c>
      <c r="L295" s="121">
        <v>3037.5</v>
      </c>
      <c r="M295" s="119">
        <v>2392.11</v>
      </c>
      <c r="N295" s="122">
        <v>645.39</v>
      </c>
    </row>
    <row r="296" spans="1:14" s="90" customFormat="1" ht="12" hidden="1" customHeight="1" outlineLevel="1" x14ac:dyDescent="0.2">
      <c r="A296" s="383" t="s">
        <v>379</v>
      </c>
      <c r="B296" s="383"/>
      <c r="C296" s="118"/>
      <c r="D296" s="121">
        <v>3037.5</v>
      </c>
      <c r="E296" s="387">
        <v>3037.5</v>
      </c>
      <c r="F296" s="387"/>
      <c r="G296" s="121">
        <v>3037.5</v>
      </c>
      <c r="H296" s="119">
        <v>1936.47</v>
      </c>
      <c r="I296" s="121">
        <v>3037.5</v>
      </c>
      <c r="J296" s="119">
        <v>2809.78</v>
      </c>
      <c r="K296" s="121">
        <v>3037.5</v>
      </c>
      <c r="L296" s="121">
        <v>3037.5</v>
      </c>
      <c r="M296" s="119">
        <v>2392.11</v>
      </c>
      <c r="N296" s="122">
        <v>645.39</v>
      </c>
    </row>
    <row r="297" spans="1:14" s="90" customFormat="1" ht="12" hidden="1" customHeight="1" outlineLevel="1" x14ac:dyDescent="0.2">
      <c r="A297" s="383" t="s">
        <v>379</v>
      </c>
      <c r="B297" s="383"/>
      <c r="C297" s="118"/>
      <c r="D297" s="121">
        <v>3037.5</v>
      </c>
      <c r="E297" s="387">
        <v>3037.5</v>
      </c>
      <c r="F297" s="387"/>
      <c r="G297" s="121">
        <v>3037.5</v>
      </c>
      <c r="H297" s="119">
        <v>1936.47</v>
      </c>
      <c r="I297" s="121">
        <v>3037.5</v>
      </c>
      <c r="J297" s="119">
        <v>2809.78</v>
      </c>
      <c r="K297" s="121">
        <v>3037.5</v>
      </c>
      <c r="L297" s="121">
        <v>3037.5</v>
      </c>
      <c r="M297" s="119">
        <v>2392.11</v>
      </c>
      <c r="N297" s="122">
        <v>645.39</v>
      </c>
    </row>
    <row r="298" spans="1:14" s="90" customFormat="1" ht="12" hidden="1" customHeight="1" outlineLevel="1" x14ac:dyDescent="0.2">
      <c r="A298" s="383" t="s">
        <v>379</v>
      </c>
      <c r="B298" s="383"/>
      <c r="C298" s="118"/>
      <c r="D298" s="121">
        <v>3037.5</v>
      </c>
      <c r="E298" s="387">
        <v>3037.5</v>
      </c>
      <c r="F298" s="387"/>
      <c r="G298" s="121">
        <v>3037.5</v>
      </c>
      <c r="H298" s="119">
        <v>1936.47</v>
      </c>
      <c r="I298" s="121">
        <v>3037.5</v>
      </c>
      <c r="J298" s="119">
        <v>2809.78</v>
      </c>
      <c r="K298" s="121">
        <v>3037.5</v>
      </c>
      <c r="L298" s="121">
        <v>3037.5</v>
      </c>
      <c r="M298" s="119">
        <v>2392.11</v>
      </c>
      <c r="N298" s="122">
        <v>645.39</v>
      </c>
    </row>
    <row r="299" spans="1:14" s="90" customFormat="1" ht="12" hidden="1" customHeight="1" outlineLevel="1" x14ac:dyDescent="0.2">
      <c r="A299" s="383" t="s">
        <v>379</v>
      </c>
      <c r="B299" s="383"/>
      <c r="C299" s="118"/>
      <c r="D299" s="121">
        <v>3037.5</v>
      </c>
      <c r="E299" s="387">
        <v>3037.5</v>
      </c>
      <c r="F299" s="387"/>
      <c r="G299" s="121">
        <v>3037.5</v>
      </c>
      <c r="H299" s="119">
        <v>1936.47</v>
      </c>
      <c r="I299" s="121">
        <v>3037.5</v>
      </c>
      <c r="J299" s="119">
        <v>2809.78</v>
      </c>
      <c r="K299" s="121">
        <v>3037.5</v>
      </c>
      <c r="L299" s="121">
        <v>3037.5</v>
      </c>
      <c r="M299" s="119">
        <v>2392.11</v>
      </c>
      <c r="N299" s="122">
        <v>645.39</v>
      </c>
    </row>
    <row r="300" spans="1:14" s="90" customFormat="1" ht="12" hidden="1" customHeight="1" outlineLevel="1" x14ac:dyDescent="0.2">
      <c r="A300" s="383" t="s">
        <v>379</v>
      </c>
      <c r="B300" s="383"/>
      <c r="C300" s="118"/>
      <c r="D300" s="121">
        <v>3037.5</v>
      </c>
      <c r="E300" s="387">
        <v>3037.5</v>
      </c>
      <c r="F300" s="387"/>
      <c r="G300" s="121">
        <v>3037.5</v>
      </c>
      <c r="H300" s="119">
        <v>1936.47</v>
      </c>
      <c r="I300" s="121">
        <v>3037.5</v>
      </c>
      <c r="J300" s="119">
        <v>2809.78</v>
      </c>
      <c r="K300" s="121">
        <v>3037.5</v>
      </c>
      <c r="L300" s="121">
        <v>3037.5</v>
      </c>
      <c r="M300" s="119">
        <v>2392.11</v>
      </c>
      <c r="N300" s="122">
        <v>645.39</v>
      </c>
    </row>
    <row r="301" spans="1:14" s="90" customFormat="1" ht="12" hidden="1" customHeight="1" outlineLevel="1" x14ac:dyDescent="0.2">
      <c r="A301" s="383" t="s">
        <v>379</v>
      </c>
      <c r="B301" s="383"/>
      <c r="C301" s="118"/>
      <c r="D301" s="121">
        <v>3037.5</v>
      </c>
      <c r="E301" s="387">
        <v>3037.5</v>
      </c>
      <c r="F301" s="387"/>
      <c r="G301" s="121">
        <v>3037.5</v>
      </c>
      <c r="H301" s="119">
        <v>1936.47</v>
      </c>
      <c r="I301" s="121">
        <v>3037.5</v>
      </c>
      <c r="J301" s="119">
        <v>2809.78</v>
      </c>
      <c r="K301" s="121">
        <v>3037.5</v>
      </c>
      <c r="L301" s="121">
        <v>3037.5</v>
      </c>
      <c r="M301" s="119">
        <v>2392.11</v>
      </c>
      <c r="N301" s="122">
        <v>645.39</v>
      </c>
    </row>
    <row r="302" spans="1:14" s="90" customFormat="1" ht="12" hidden="1" customHeight="1" outlineLevel="1" x14ac:dyDescent="0.2">
      <c r="A302" s="383" t="s">
        <v>379</v>
      </c>
      <c r="B302" s="383"/>
      <c r="C302" s="118"/>
      <c r="D302" s="121">
        <v>3037.5</v>
      </c>
      <c r="E302" s="387">
        <v>3037.5</v>
      </c>
      <c r="F302" s="387"/>
      <c r="G302" s="121">
        <v>3037.5</v>
      </c>
      <c r="H302" s="119">
        <v>1936.47</v>
      </c>
      <c r="I302" s="121">
        <v>3037.5</v>
      </c>
      <c r="J302" s="119">
        <v>2809.78</v>
      </c>
      <c r="K302" s="121">
        <v>3037.5</v>
      </c>
      <c r="L302" s="121">
        <v>3037.5</v>
      </c>
      <c r="M302" s="119">
        <v>2392.11</v>
      </c>
      <c r="N302" s="122">
        <v>645.39</v>
      </c>
    </row>
    <row r="303" spans="1:14" s="90" customFormat="1" ht="12" hidden="1" customHeight="1" outlineLevel="1" x14ac:dyDescent="0.2">
      <c r="A303" s="383" t="s">
        <v>379</v>
      </c>
      <c r="B303" s="383"/>
      <c r="C303" s="118"/>
      <c r="D303" s="121">
        <v>3037.5</v>
      </c>
      <c r="E303" s="387">
        <v>3037.5</v>
      </c>
      <c r="F303" s="387"/>
      <c r="G303" s="121">
        <v>3037.5</v>
      </c>
      <c r="H303" s="119">
        <v>1936.47</v>
      </c>
      <c r="I303" s="121">
        <v>3037.5</v>
      </c>
      <c r="J303" s="119">
        <v>2809.78</v>
      </c>
      <c r="K303" s="121">
        <v>3037.5</v>
      </c>
      <c r="L303" s="121">
        <v>3037.5</v>
      </c>
      <c r="M303" s="119">
        <v>2392.11</v>
      </c>
      <c r="N303" s="122">
        <v>645.39</v>
      </c>
    </row>
    <row r="304" spans="1:14" s="90" customFormat="1" ht="12" hidden="1" customHeight="1" outlineLevel="1" x14ac:dyDescent="0.2">
      <c r="A304" s="383" t="s">
        <v>379</v>
      </c>
      <c r="B304" s="383"/>
      <c r="C304" s="118"/>
      <c r="D304" s="121">
        <v>3037.5</v>
      </c>
      <c r="E304" s="387">
        <v>3037.5</v>
      </c>
      <c r="F304" s="387"/>
      <c r="G304" s="121">
        <v>3037.5</v>
      </c>
      <c r="H304" s="119">
        <v>1936.47</v>
      </c>
      <c r="I304" s="121">
        <v>3037.5</v>
      </c>
      <c r="J304" s="119">
        <v>2809.78</v>
      </c>
      <c r="K304" s="121">
        <v>3037.5</v>
      </c>
      <c r="L304" s="121">
        <v>3037.5</v>
      </c>
      <c r="M304" s="119">
        <v>2392.11</v>
      </c>
      <c r="N304" s="122">
        <v>645.39</v>
      </c>
    </row>
    <row r="305" spans="1:14" s="90" customFormat="1" ht="12" hidden="1" customHeight="1" outlineLevel="1" x14ac:dyDescent="0.2">
      <c r="A305" s="383" t="s">
        <v>379</v>
      </c>
      <c r="B305" s="383"/>
      <c r="C305" s="118"/>
      <c r="D305" s="121">
        <v>3037.5</v>
      </c>
      <c r="E305" s="387">
        <v>3037.5</v>
      </c>
      <c r="F305" s="387"/>
      <c r="G305" s="121">
        <v>3037.5</v>
      </c>
      <c r="H305" s="119">
        <v>1936.47</v>
      </c>
      <c r="I305" s="121">
        <v>3037.5</v>
      </c>
      <c r="J305" s="119">
        <v>2809.78</v>
      </c>
      <c r="K305" s="121">
        <v>3037.5</v>
      </c>
      <c r="L305" s="121">
        <v>3037.5</v>
      </c>
      <c r="M305" s="119">
        <v>2392.11</v>
      </c>
      <c r="N305" s="122">
        <v>645.39</v>
      </c>
    </row>
    <row r="306" spans="1:14" s="90" customFormat="1" ht="12" hidden="1" customHeight="1" outlineLevel="1" x14ac:dyDescent="0.2">
      <c r="A306" s="383" t="s">
        <v>379</v>
      </c>
      <c r="B306" s="383"/>
      <c r="C306" s="118"/>
      <c r="D306" s="121">
        <v>3037.5</v>
      </c>
      <c r="E306" s="387">
        <v>3037.5</v>
      </c>
      <c r="F306" s="387"/>
      <c r="G306" s="121">
        <v>3037.5</v>
      </c>
      <c r="H306" s="119">
        <v>1936.47</v>
      </c>
      <c r="I306" s="121">
        <v>3037.5</v>
      </c>
      <c r="J306" s="119">
        <v>2809.78</v>
      </c>
      <c r="K306" s="121">
        <v>3037.5</v>
      </c>
      <c r="L306" s="121">
        <v>3037.5</v>
      </c>
      <c r="M306" s="119">
        <v>2392.11</v>
      </c>
      <c r="N306" s="122">
        <v>645.39</v>
      </c>
    </row>
    <row r="307" spans="1:14" s="90" customFormat="1" ht="12" hidden="1" customHeight="1" outlineLevel="1" x14ac:dyDescent="0.2">
      <c r="A307" s="383" t="s">
        <v>379</v>
      </c>
      <c r="B307" s="383"/>
      <c r="C307" s="118"/>
      <c r="D307" s="121">
        <v>3037.5</v>
      </c>
      <c r="E307" s="387">
        <v>3037.5</v>
      </c>
      <c r="F307" s="387"/>
      <c r="G307" s="121">
        <v>3037.5</v>
      </c>
      <c r="H307" s="119">
        <v>1936.47</v>
      </c>
      <c r="I307" s="121">
        <v>3037.5</v>
      </c>
      <c r="J307" s="119">
        <v>2809.78</v>
      </c>
      <c r="K307" s="121">
        <v>3037.5</v>
      </c>
      <c r="L307" s="121">
        <v>3037.5</v>
      </c>
      <c r="M307" s="119">
        <v>2392.11</v>
      </c>
      <c r="N307" s="122">
        <v>645.39</v>
      </c>
    </row>
    <row r="308" spans="1:14" s="90" customFormat="1" ht="12" hidden="1" customHeight="1" outlineLevel="1" x14ac:dyDescent="0.2">
      <c r="A308" s="383" t="s">
        <v>379</v>
      </c>
      <c r="B308" s="383"/>
      <c r="C308" s="118"/>
      <c r="D308" s="121">
        <v>3037.5</v>
      </c>
      <c r="E308" s="387">
        <v>3037.5</v>
      </c>
      <c r="F308" s="387"/>
      <c r="G308" s="121">
        <v>3037.5</v>
      </c>
      <c r="H308" s="119">
        <v>1936.47</v>
      </c>
      <c r="I308" s="121">
        <v>3037.5</v>
      </c>
      <c r="J308" s="119">
        <v>2809.78</v>
      </c>
      <c r="K308" s="121">
        <v>3037.5</v>
      </c>
      <c r="L308" s="121">
        <v>3037.5</v>
      </c>
      <c r="M308" s="119">
        <v>2392.11</v>
      </c>
      <c r="N308" s="122">
        <v>645.39</v>
      </c>
    </row>
    <row r="309" spans="1:14" s="90" customFormat="1" ht="12" hidden="1" customHeight="1" outlineLevel="1" x14ac:dyDescent="0.2">
      <c r="A309" s="383" t="s">
        <v>379</v>
      </c>
      <c r="B309" s="383"/>
      <c r="C309" s="118"/>
      <c r="D309" s="121">
        <v>3037.5</v>
      </c>
      <c r="E309" s="387">
        <v>3037.5</v>
      </c>
      <c r="F309" s="387"/>
      <c r="G309" s="121">
        <v>3037.5</v>
      </c>
      <c r="H309" s="119">
        <v>1936.47</v>
      </c>
      <c r="I309" s="121">
        <v>3037.5</v>
      </c>
      <c r="J309" s="119">
        <v>2809.78</v>
      </c>
      <c r="K309" s="121">
        <v>3037.5</v>
      </c>
      <c r="L309" s="121">
        <v>3037.5</v>
      </c>
      <c r="M309" s="119">
        <v>2392.11</v>
      </c>
      <c r="N309" s="122">
        <v>645.39</v>
      </c>
    </row>
    <row r="310" spans="1:14" s="90" customFormat="1" ht="12" hidden="1" customHeight="1" outlineLevel="1" x14ac:dyDescent="0.2">
      <c r="A310" s="383" t="s">
        <v>379</v>
      </c>
      <c r="B310" s="383"/>
      <c r="C310" s="118"/>
      <c r="D310" s="121">
        <v>3037.5</v>
      </c>
      <c r="E310" s="387">
        <v>3037.5</v>
      </c>
      <c r="F310" s="387"/>
      <c r="G310" s="121">
        <v>3037.5</v>
      </c>
      <c r="H310" s="119">
        <v>1936.47</v>
      </c>
      <c r="I310" s="121">
        <v>3037.5</v>
      </c>
      <c r="J310" s="119">
        <v>2809.78</v>
      </c>
      <c r="K310" s="121">
        <v>3037.5</v>
      </c>
      <c r="L310" s="121">
        <v>3037.5</v>
      </c>
      <c r="M310" s="119">
        <v>2392.11</v>
      </c>
      <c r="N310" s="122">
        <v>645.39</v>
      </c>
    </row>
    <row r="311" spans="1:14" s="90" customFormat="1" ht="12" hidden="1" customHeight="1" outlineLevel="1" x14ac:dyDescent="0.2">
      <c r="A311" s="383" t="s">
        <v>379</v>
      </c>
      <c r="B311" s="383"/>
      <c r="C311" s="118"/>
      <c r="D311" s="121">
        <v>3037.5</v>
      </c>
      <c r="E311" s="387">
        <v>3037.5</v>
      </c>
      <c r="F311" s="387"/>
      <c r="G311" s="121">
        <v>3037.5</v>
      </c>
      <c r="H311" s="119">
        <v>1936.47</v>
      </c>
      <c r="I311" s="121">
        <v>3037.5</v>
      </c>
      <c r="J311" s="119">
        <v>2809.78</v>
      </c>
      <c r="K311" s="121">
        <v>3037.5</v>
      </c>
      <c r="L311" s="121">
        <v>3037.5</v>
      </c>
      <c r="M311" s="119">
        <v>2392.11</v>
      </c>
      <c r="N311" s="122">
        <v>645.39</v>
      </c>
    </row>
    <row r="312" spans="1:14" s="90" customFormat="1" ht="12" hidden="1" customHeight="1" outlineLevel="1" x14ac:dyDescent="0.2">
      <c r="A312" s="383" t="s">
        <v>379</v>
      </c>
      <c r="B312" s="383"/>
      <c r="C312" s="118"/>
      <c r="D312" s="121">
        <v>3037.5</v>
      </c>
      <c r="E312" s="387">
        <v>3037.5</v>
      </c>
      <c r="F312" s="387"/>
      <c r="G312" s="121">
        <v>3037.5</v>
      </c>
      <c r="H312" s="119">
        <v>1936.47</v>
      </c>
      <c r="I312" s="121">
        <v>3037.5</v>
      </c>
      <c r="J312" s="119">
        <v>2809.78</v>
      </c>
      <c r="K312" s="121">
        <v>3037.5</v>
      </c>
      <c r="L312" s="121">
        <v>3037.5</v>
      </c>
      <c r="M312" s="119">
        <v>2392.11</v>
      </c>
      <c r="N312" s="122">
        <v>645.39</v>
      </c>
    </row>
    <row r="313" spans="1:14" s="90" customFormat="1" ht="12" hidden="1" customHeight="1" outlineLevel="1" x14ac:dyDescent="0.2">
      <c r="A313" s="383" t="s">
        <v>379</v>
      </c>
      <c r="B313" s="383"/>
      <c r="C313" s="118"/>
      <c r="D313" s="121">
        <v>3037.5</v>
      </c>
      <c r="E313" s="387">
        <v>3037.5</v>
      </c>
      <c r="F313" s="387"/>
      <c r="G313" s="121">
        <v>3037.5</v>
      </c>
      <c r="H313" s="119">
        <v>1936.47</v>
      </c>
      <c r="I313" s="121">
        <v>3037.5</v>
      </c>
      <c r="J313" s="119">
        <v>2809.78</v>
      </c>
      <c r="K313" s="121">
        <v>3037.5</v>
      </c>
      <c r="L313" s="121">
        <v>3037.5</v>
      </c>
      <c r="M313" s="119">
        <v>2392.11</v>
      </c>
      <c r="N313" s="122">
        <v>645.39</v>
      </c>
    </row>
    <row r="314" spans="1:14" s="90" customFormat="1" ht="12" hidden="1" customHeight="1" outlineLevel="1" x14ac:dyDescent="0.2">
      <c r="A314" s="383" t="s">
        <v>379</v>
      </c>
      <c r="B314" s="383"/>
      <c r="C314" s="118"/>
      <c r="D314" s="121">
        <v>3037.5</v>
      </c>
      <c r="E314" s="387">
        <v>3037.5</v>
      </c>
      <c r="F314" s="387"/>
      <c r="G314" s="121">
        <v>3037.5</v>
      </c>
      <c r="H314" s="119">
        <v>1936.47</v>
      </c>
      <c r="I314" s="121">
        <v>3037.5</v>
      </c>
      <c r="J314" s="119">
        <v>2809.78</v>
      </c>
      <c r="K314" s="121">
        <v>3037.5</v>
      </c>
      <c r="L314" s="121">
        <v>3037.5</v>
      </c>
      <c r="M314" s="119">
        <v>2392.11</v>
      </c>
      <c r="N314" s="122">
        <v>645.39</v>
      </c>
    </row>
    <row r="315" spans="1:14" s="90" customFormat="1" ht="12" hidden="1" customHeight="1" outlineLevel="1" x14ac:dyDescent="0.2">
      <c r="A315" s="383" t="s">
        <v>379</v>
      </c>
      <c r="B315" s="383"/>
      <c r="C315" s="118"/>
      <c r="D315" s="121">
        <v>3037.5</v>
      </c>
      <c r="E315" s="387">
        <v>3037.5</v>
      </c>
      <c r="F315" s="387"/>
      <c r="G315" s="121">
        <v>3037.5</v>
      </c>
      <c r="H315" s="119">
        <v>1936.47</v>
      </c>
      <c r="I315" s="121">
        <v>3037.5</v>
      </c>
      <c r="J315" s="119">
        <v>2809.78</v>
      </c>
      <c r="K315" s="121">
        <v>3037.5</v>
      </c>
      <c r="L315" s="121">
        <v>3037.5</v>
      </c>
      <c r="M315" s="119">
        <v>2392.11</v>
      </c>
      <c r="N315" s="122">
        <v>645.39</v>
      </c>
    </row>
    <row r="316" spans="1:14" s="90" customFormat="1" ht="12" hidden="1" customHeight="1" outlineLevel="1" x14ac:dyDescent="0.2">
      <c r="A316" s="383" t="s">
        <v>379</v>
      </c>
      <c r="B316" s="383"/>
      <c r="C316" s="118"/>
      <c r="D316" s="121">
        <v>3037.5</v>
      </c>
      <c r="E316" s="387">
        <v>3037.5</v>
      </c>
      <c r="F316" s="387"/>
      <c r="G316" s="121">
        <v>3037.5</v>
      </c>
      <c r="H316" s="119">
        <v>1936.47</v>
      </c>
      <c r="I316" s="121">
        <v>3037.5</v>
      </c>
      <c r="J316" s="119">
        <v>2809.78</v>
      </c>
      <c r="K316" s="121">
        <v>3037.5</v>
      </c>
      <c r="L316" s="121">
        <v>3037.5</v>
      </c>
      <c r="M316" s="119">
        <v>2392.11</v>
      </c>
      <c r="N316" s="122">
        <v>645.39</v>
      </c>
    </row>
    <row r="317" spans="1:14" s="90" customFormat="1" ht="12" hidden="1" customHeight="1" outlineLevel="1" x14ac:dyDescent="0.2">
      <c r="A317" s="383" t="s">
        <v>379</v>
      </c>
      <c r="B317" s="383"/>
      <c r="C317" s="118"/>
      <c r="D317" s="121">
        <v>3037.5</v>
      </c>
      <c r="E317" s="387">
        <v>3037.5</v>
      </c>
      <c r="F317" s="387"/>
      <c r="G317" s="121">
        <v>3037.5</v>
      </c>
      <c r="H317" s="119">
        <v>1936.47</v>
      </c>
      <c r="I317" s="121">
        <v>3037.5</v>
      </c>
      <c r="J317" s="119">
        <v>2809.78</v>
      </c>
      <c r="K317" s="121">
        <v>3037.5</v>
      </c>
      <c r="L317" s="121">
        <v>3037.5</v>
      </c>
      <c r="M317" s="119">
        <v>2392.11</v>
      </c>
      <c r="N317" s="122">
        <v>645.39</v>
      </c>
    </row>
    <row r="318" spans="1:14" s="90" customFormat="1" ht="12" hidden="1" customHeight="1" outlineLevel="1" x14ac:dyDescent="0.2">
      <c r="A318" s="383" t="s">
        <v>379</v>
      </c>
      <c r="B318" s="383"/>
      <c r="C318" s="118"/>
      <c r="D318" s="121">
        <v>3037.5</v>
      </c>
      <c r="E318" s="387">
        <v>3037.5</v>
      </c>
      <c r="F318" s="387"/>
      <c r="G318" s="121">
        <v>3037.5</v>
      </c>
      <c r="H318" s="119">
        <v>1936.47</v>
      </c>
      <c r="I318" s="121">
        <v>3037.5</v>
      </c>
      <c r="J318" s="119">
        <v>2809.78</v>
      </c>
      <c r="K318" s="121">
        <v>3037.5</v>
      </c>
      <c r="L318" s="121">
        <v>3037.5</v>
      </c>
      <c r="M318" s="119">
        <v>2392.11</v>
      </c>
      <c r="N318" s="122">
        <v>645.39</v>
      </c>
    </row>
    <row r="319" spans="1:14" s="90" customFormat="1" ht="12" hidden="1" customHeight="1" outlineLevel="1" x14ac:dyDescent="0.2">
      <c r="A319" s="383" t="s">
        <v>379</v>
      </c>
      <c r="B319" s="383"/>
      <c r="C319" s="118"/>
      <c r="D319" s="121">
        <v>3037.5</v>
      </c>
      <c r="E319" s="387">
        <v>3037.5</v>
      </c>
      <c r="F319" s="387"/>
      <c r="G319" s="121">
        <v>3037.5</v>
      </c>
      <c r="H319" s="119">
        <v>1936.47</v>
      </c>
      <c r="I319" s="121">
        <v>3037.5</v>
      </c>
      <c r="J319" s="119">
        <v>2809.78</v>
      </c>
      <c r="K319" s="121">
        <v>3037.5</v>
      </c>
      <c r="L319" s="121">
        <v>3037.5</v>
      </c>
      <c r="M319" s="119">
        <v>2392.11</v>
      </c>
      <c r="N319" s="122">
        <v>645.39</v>
      </c>
    </row>
    <row r="320" spans="1:14" s="90" customFormat="1" ht="12" hidden="1" customHeight="1" outlineLevel="1" x14ac:dyDescent="0.2">
      <c r="A320" s="383" t="s">
        <v>379</v>
      </c>
      <c r="B320" s="383"/>
      <c r="C320" s="118"/>
      <c r="D320" s="121">
        <v>3037.5</v>
      </c>
      <c r="E320" s="387">
        <v>3037.5</v>
      </c>
      <c r="F320" s="387"/>
      <c r="G320" s="121">
        <v>3037.5</v>
      </c>
      <c r="H320" s="119">
        <v>1936.47</v>
      </c>
      <c r="I320" s="121">
        <v>3037.5</v>
      </c>
      <c r="J320" s="119">
        <v>2809.78</v>
      </c>
      <c r="K320" s="121">
        <v>3037.5</v>
      </c>
      <c r="L320" s="121">
        <v>3037.5</v>
      </c>
      <c r="M320" s="119">
        <v>2392.11</v>
      </c>
      <c r="N320" s="122">
        <v>645.39</v>
      </c>
    </row>
    <row r="321" spans="1:14" s="90" customFormat="1" ht="12" hidden="1" customHeight="1" outlineLevel="1" x14ac:dyDescent="0.2">
      <c r="A321" s="383" t="s">
        <v>379</v>
      </c>
      <c r="B321" s="383"/>
      <c r="C321" s="118"/>
      <c r="D321" s="121">
        <v>3037.5</v>
      </c>
      <c r="E321" s="387">
        <v>3037.5</v>
      </c>
      <c r="F321" s="387"/>
      <c r="G321" s="121">
        <v>3037.5</v>
      </c>
      <c r="H321" s="119">
        <v>1936.47</v>
      </c>
      <c r="I321" s="121">
        <v>3037.5</v>
      </c>
      <c r="J321" s="119">
        <v>2809.78</v>
      </c>
      <c r="K321" s="121">
        <v>3037.5</v>
      </c>
      <c r="L321" s="121">
        <v>3037.5</v>
      </c>
      <c r="M321" s="119">
        <v>2392.11</v>
      </c>
      <c r="N321" s="122">
        <v>645.39</v>
      </c>
    </row>
    <row r="322" spans="1:14" s="90" customFormat="1" ht="12" hidden="1" customHeight="1" outlineLevel="1" x14ac:dyDescent="0.2">
      <c r="A322" s="383" t="s">
        <v>379</v>
      </c>
      <c r="B322" s="383"/>
      <c r="C322" s="118"/>
      <c r="D322" s="121">
        <v>3037.5</v>
      </c>
      <c r="E322" s="387">
        <v>3037.5</v>
      </c>
      <c r="F322" s="387"/>
      <c r="G322" s="121">
        <v>3037.5</v>
      </c>
      <c r="H322" s="119">
        <v>1936.47</v>
      </c>
      <c r="I322" s="121">
        <v>3037.5</v>
      </c>
      <c r="J322" s="119">
        <v>2809.78</v>
      </c>
      <c r="K322" s="121">
        <v>3037.5</v>
      </c>
      <c r="L322" s="121">
        <v>3037.5</v>
      </c>
      <c r="M322" s="119">
        <v>2392.11</v>
      </c>
      <c r="N322" s="122">
        <v>645.39</v>
      </c>
    </row>
    <row r="323" spans="1:14" s="90" customFormat="1" ht="12" hidden="1" customHeight="1" outlineLevel="1" x14ac:dyDescent="0.2">
      <c r="A323" s="383" t="s">
        <v>379</v>
      </c>
      <c r="B323" s="383"/>
      <c r="C323" s="118"/>
      <c r="D323" s="121">
        <v>3037.5</v>
      </c>
      <c r="E323" s="387">
        <v>3037.5</v>
      </c>
      <c r="F323" s="387"/>
      <c r="G323" s="121">
        <v>3037.5</v>
      </c>
      <c r="H323" s="119">
        <v>1936.47</v>
      </c>
      <c r="I323" s="121">
        <v>3037.5</v>
      </c>
      <c r="J323" s="119">
        <v>2809.78</v>
      </c>
      <c r="K323" s="121">
        <v>3037.5</v>
      </c>
      <c r="L323" s="121">
        <v>3037.5</v>
      </c>
      <c r="M323" s="119">
        <v>2392.11</v>
      </c>
      <c r="N323" s="122">
        <v>645.39</v>
      </c>
    </row>
    <row r="324" spans="1:14" s="90" customFormat="1" ht="12" hidden="1" customHeight="1" outlineLevel="1" x14ac:dyDescent="0.2">
      <c r="A324" s="383" t="s">
        <v>379</v>
      </c>
      <c r="B324" s="383"/>
      <c r="C324" s="118"/>
      <c r="D324" s="121">
        <v>3037.5</v>
      </c>
      <c r="E324" s="387">
        <v>3037.5</v>
      </c>
      <c r="F324" s="387"/>
      <c r="G324" s="121">
        <v>3037.5</v>
      </c>
      <c r="H324" s="119">
        <v>1936.47</v>
      </c>
      <c r="I324" s="121">
        <v>3037.5</v>
      </c>
      <c r="J324" s="119">
        <v>2809.78</v>
      </c>
      <c r="K324" s="121">
        <v>3037.5</v>
      </c>
      <c r="L324" s="121">
        <v>3037.5</v>
      </c>
      <c r="M324" s="119">
        <v>2392.11</v>
      </c>
      <c r="N324" s="122">
        <v>645.39</v>
      </c>
    </row>
    <row r="325" spans="1:14" s="90" customFormat="1" ht="12" hidden="1" customHeight="1" outlineLevel="1" x14ac:dyDescent="0.2">
      <c r="A325" s="383" t="s">
        <v>379</v>
      </c>
      <c r="B325" s="383"/>
      <c r="C325" s="118"/>
      <c r="D325" s="121">
        <v>3037.5</v>
      </c>
      <c r="E325" s="387">
        <v>3037.5</v>
      </c>
      <c r="F325" s="387"/>
      <c r="G325" s="121">
        <v>3037.5</v>
      </c>
      <c r="H325" s="119">
        <v>1936.47</v>
      </c>
      <c r="I325" s="121">
        <v>3037.5</v>
      </c>
      <c r="J325" s="119">
        <v>2809.78</v>
      </c>
      <c r="K325" s="121">
        <v>3037.5</v>
      </c>
      <c r="L325" s="121">
        <v>3037.5</v>
      </c>
      <c r="M325" s="119">
        <v>2392.11</v>
      </c>
      <c r="N325" s="122">
        <v>645.39</v>
      </c>
    </row>
    <row r="326" spans="1:14" s="90" customFormat="1" ht="12" hidden="1" customHeight="1" outlineLevel="1" x14ac:dyDescent="0.2">
      <c r="A326" s="383" t="s">
        <v>379</v>
      </c>
      <c r="B326" s="383"/>
      <c r="C326" s="118"/>
      <c r="D326" s="121">
        <v>3037.5</v>
      </c>
      <c r="E326" s="387">
        <v>3037.5</v>
      </c>
      <c r="F326" s="387"/>
      <c r="G326" s="121">
        <v>3037.5</v>
      </c>
      <c r="H326" s="119">
        <v>1936.47</v>
      </c>
      <c r="I326" s="121">
        <v>3037.5</v>
      </c>
      <c r="J326" s="119">
        <v>2809.78</v>
      </c>
      <c r="K326" s="121">
        <v>3037.5</v>
      </c>
      <c r="L326" s="121">
        <v>3037.5</v>
      </c>
      <c r="M326" s="119">
        <v>2392.11</v>
      </c>
      <c r="N326" s="122">
        <v>645.39</v>
      </c>
    </row>
    <row r="327" spans="1:14" s="90" customFormat="1" ht="12" hidden="1" customHeight="1" outlineLevel="1" x14ac:dyDescent="0.2">
      <c r="A327" s="383" t="s">
        <v>379</v>
      </c>
      <c r="B327" s="383"/>
      <c r="C327" s="118"/>
      <c r="D327" s="121">
        <v>3037.5</v>
      </c>
      <c r="E327" s="387">
        <v>3037.5</v>
      </c>
      <c r="F327" s="387"/>
      <c r="G327" s="121">
        <v>3037.5</v>
      </c>
      <c r="H327" s="119">
        <v>1936.47</v>
      </c>
      <c r="I327" s="121">
        <v>3037.5</v>
      </c>
      <c r="J327" s="119">
        <v>2809.78</v>
      </c>
      <c r="K327" s="121">
        <v>3037.5</v>
      </c>
      <c r="L327" s="121">
        <v>3037.5</v>
      </c>
      <c r="M327" s="119">
        <v>2392.11</v>
      </c>
      <c r="N327" s="122">
        <v>645.39</v>
      </c>
    </row>
    <row r="328" spans="1:14" s="90" customFormat="1" ht="12" hidden="1" customHeight="1" outlineLevel="1" x14ac:dyDescent="0.2">
      <c r="A328" s="383" t="s">
        <v>379</v>
      </c>
      <c r="B328" s="383"/>
      <c r="C328" s="118"/>
      <c r="D328" s="121">
        <v>3037.5</v>
      </c>
      <c r="E328" s="387">
        <v>3037.5</v>
      </c>
      <c r="F328" s="387"/>
      <c r="G328" s="121">
        <v>3037.5</v>
      </c>
      <c r="H328" s="119">
        <v>1936.47</v>
      </c>
      <c r="I328" s="121">
        <v>3037.5</v>
      </c>
      <c r="J328" s="119">
        <v>2809.78</v>
      </c>
      <c r="K328" s="121">
        <v>3037.5</v>
      </c>
      <c r="L328" s="121">
        <v>3037.5</v>
      </c>
      <c r="M328" s="119">
        <v>2392.11</v>
      </c>
      <c r="N328" s="122">
        <v>645.39</v>
      </c>
    </row>
    <row r="329" spans="1:14" s="90" customFormat="1" ht="12" hidden="1" customHeight="1" outlineLevel="1" x14ac:dyDescent="0.2">
      <c r="A329" s="383" t="s">
        <v>379</v>
      </c>
      <c r="B329" s="383"/>
      <c r="C329" s="118"/>
      <c r="D329" s="121">
        <v>3037.5</v>
      </c>
      <c r="E329" s="387">
        <v>3037.5</v>
      </c>
      <c r="F329" s="387"/>
      <c r="G329" s="121">
        <v>3037.5</v>
      </c>
      <c r="H329" s="119">
        <v>1936.47</v>
      </c>
      <c r="I329" s="121">
        <v>3037.5</v>
      </c>
      <c r="J329" s="119">
        <v>2809.78</v>
      </c>
      <c r="K329" s="121">
        <v>3037.5</v>
      </c>
      <c r="L329" s="121">
        <v>3037.5</v>
      </c>
      <c r="M329" s="119">
        <v>2392.11</v>
      </c>
      <c r="N329" s="122">
        <v>645.39</v>
      </c>
    </row>
    <row r="330" spans="1:14" s="90" customFormat="1" ht="12" hidden="1" customHeight="1" outlineLevel="1" x14ac:dyDescent="0.2">
      <c r="A330" s="383" t="s">
        <v>379</v>
      </c>
      <c r="B330" s="383"/>
      <c r="C330" s="118"/>
      <c r="D330" s="121">
        <v>3037.5</v>
      </c>
      <c r="E330" s="387">
        <v>3037.5</v>
      </c>
      <c r="F330" s="387"/>
      <c r="G330" s="121">
        <v>3037.5</v>
      </c>
      <c r="H330" s="119">
        <v>1936.47</v>
      </c>
      <c r="I330" s="121">
        <v>3037.5</v>
      </c>
      <c r="J330" s="119">
        <v>2809.78</v>
      </c>
      <c r="K330" s="121">
        <v>3037.5</v>
      </c>
      <c r="L330" s="121">
        <v>3037.5</v>
      </c>
      <c r="M330" s="119">
        <v>2392.11</v>
      </c>
      <c r="N330" s="122">
        <v>645.39</v>
      </c>
    </row>
    <row r="331" spans="1:14" s="90" customFormat="1" ht="12" hidden="1" customHeight="1" outlineLevel="1" x14ac:dyDescent="0.2">
      <c r="A331" s="383" t="s">
        <v>379</v>
      </c>
      <c r="B331" s="383"/>
      <c r="C331" s="118"/>
      <c r="D331" s="121">
        <v>3037.5</v>
      </c>
      <c r="E331" s="387">
        <v>3037.5</v>
      </c>
      <c r="F331" s="387"/>
      <c r="G331" s="121">
        <v>3037.5</v>
      </c>
      <c r="H331" s="119">
        <v>1936.47</v>
      </c>
      <c r="I331" s="121">
        <v>3037.5</v>
      </c>
      <c r="J331" s="119">
        <v>2809.78</v>
      </c>
      <c r="K331" s="121">
        <v>3037.5</v>
      </c>
      <c r="L331" s="121">
        <v>3037.5</v>
      </c>
      <c r="M331" s="119">
        <v>2392.11</v>
      </c>
      <c r="N331" s="122">
        <v>645.39</v>
      </c>
    </row>
    <row r="332" spans="1:14" s="90" customFormat="1" ht="12" hidden="1" customHeight="1" outlineLevel="1" x14ac:dyDescent="0.2">
      <c r="A332" s="383" t="s">
        <v>379</v>
      </c>
      <c r="B332" s="383"/>
      <c r="C332" s="118"/>
      <c r="D332" s="121">
        <v>3037.5</v>
      </c>
      <c r="E332" s="387">
        <v>3037.5</v>
      </c>
      <c r="F332" s="387"/>
      <c r="G332" s="121">
        <v>3037.5</v>
      </c>
      <c r="H332" s="119">
        <v>1936.47</v>
      </c>
      <c r="I332" s="121">
        <v>3037.5</v>
      </c>
      <c r="J332" s="119">
        <v>2809.78</v>
      </c>
      <c r="K332" s="121">
        <v>3037.5</v>
      </c>
      <c r="L332" s="121">
        <v>3037.5</v>
      </c>
      <c r="M332" s="119">
        <v>2392.11</v>
      </c>
      <c r="N332" s="122">
        <v>645.39</v>
      </c>
    </row>
    <row r="333" spans="1:14" s="90" customFormat="1" ht="12" hidden="1" customHeight="1" outlineLevel="1" x14ac:dyDescent="0.2">
      <c r="A333" s="383" t="s">
        <v>379</v>
      </c>
      <c r="B333" s="383"/>
      <c r="C333" s="118"/>
      <c r="D333" s="121">
        <v>3037.5</v>
      </c>
      <c r="E333" s="387">
        <v>3037.5</v>
      </c>
      <c r="F333" s="387"/>
      <c r="G333" s="121">
        <v>3037.5</v>
      </c>
      <c r="H333" s="119">
        <v>1936.47</v>
      </c>
      <c r="I333" s="121">
        <v>3037.5</v>
      </c>
      <c r="J333" s="119">
        <v>2809.78</v>
      </c>
      <c r="K333" s="121">
        <v>3037.5</v>
      </c>
      <c r="L333" s="121">
        <v>3037.5</v>
      </c>
      <c r="M333" s="119">
        <v>2392.11</v>
      </c>
      <c r="N333" s="122">
        <v>645.39</v>
      </c>
    </row>
    <row r="334" spans="1:14" s="90" customFormat="1" ht="12" hidden="1" customHeight="1" outlineLevel="1" x14ac:dyDescent="0.2">
      <c r="A334" s="383" t="s">
        <v>380</v>
      </c>
      <c r="B334" s="383"/>
      <c r="C334" s="118"/>
      <c r="D334" s="119">
        <v>1431.91</v>
      </c>
      <c r="E334" s="384">
        <v>1431.91</v>
      </c>
      <c r="F334" s="384"/>
      <c r="G334" s="119">
        <v>1431.91</v>
      </c>
      <c r="H334" s="127">
        <v>912.9</v>
      </c>
      <c r="I334" s="119">
        <v>1431.91</v>
      </c>
      <c r="J334" s="121">
        <v>1324.6</v>
      </c>
      <c r="K334" s="119">
        <v>1431.91</v>
      </c>
      <c r="L334" s="119">
        <v>1431.91</v>
      </c>
      <c r="M334" s="121">
        <v>1127.7</v>
      </c>
      <c r="N334" s="122">
        <v>304.20999999999998</v>
      </c>
    </row>
    <row r="335" spans="1:14" s="90" customFormat="1" ht="12" hidden="1" customHeight="1" outlineLevel="1" x14ac:dyDescent="0.2">
      <c r="A335" s="383" t="s">
        <v>380</v>
      </c>
      <c r="B335" s="383"/>
      <c r="C335" s="118"/>
      <c r="D335" s="119">
        <v>1431.91</v>
      </c>
      <c r="E335" s="384">
        <v>1431.91</v>
      </c>
      <c r="F335" s="384"/>
      <c r="G335" s="119">
        <v>1431.91</v>
      </c>
      <c r="H335" s="127">
        <v>912.9</v>
      </c>
      <c r="I335" s="119">
        <v>1431.91</v>
      </c>
      <c r="J335" s="121">
        <v>1324.6</v>
      </c>
      <c r="K335" s="119">
        <v>1431.91</v>
      </c>
      <c r="L335" s="119">
        <v>1431.91</v>
      </c>
      <c r="M335" s="121">
        <v>1127.7</v>
      </c>
      <c r="N335" s="122">
        <v>304.20999999999998</v>
      </c>
    </row>
    <row r="336" spans="1:14" s="90" customFormat="1" ht="12" hidden="1" customHeight="1" outlineLevel="1" x14ac:dyDescent="0.2">
      <c r="A336" s="383" t="s">
        <v>380</v>
      </c>
      <c r="B336" s="383"/>
      <c r="C336" s="118"/>
      <c r="D336" s="119">
        <v>1431.91</v>
      </c>
      <c r="E336" s="384">
        <v>1431.91</v>
      </c>
      <c r="F336" s="384"/>
      <c r="G336" s="119">
        <v>1431.91</v>
      </c>
      <c r="H336" s="127">
        <v>912.9</v>
      </c>
      <c r="I336" s="119">
        <v>1431.91</v>
      </c>
      <c r="J336" s="121">
        <v>1324.6</v>
      </c>
      <c r="K336" s="119">
        <v>1431.91</v>
      </c>
      <c r="L336" s="119">
        <v>1431.91</v>
      </c>
      <c r="M336" s="121">
        <v>1127.7</v>
      </c>
      <c r="N336" s="122">
        <v>304.20999999999998</v>
      </c>
    </row>
    <row r="337" spans="1:14" s="90" customFormat="1" ht="12" hidden="1" customHeight="1" outlineLevel="1" x14ac:dyDescent="0.2">
      <c r="A337" s="383" t="s">
        <v>380</v>
      </c>
      <c r="B337" s="383"/>
      <c r="C337" s="118"/>
      <c r="D337" s="119">
        <v>1431.91</v>
      </c>
      <c r="E337" s="384">
        <v>1431.91</v>
      </c>
      <c r="F337" s="384"/>
      <c r="G337" s="119">
        <v>1431.91</v>
      </c>
      <c r="H337" s="127">
        <v>912.9</v>
      </c>
      <c r="I337" s="119">
        <v>1431.91</v>
      </c>
      <c r="J337" s="121">
        <v>1324.6</v>
      </c>
      <c r="K337" s="119">
        <v>1431.91</v>
      </c>
      <c r="L337" s="119">
        <v>1431.91</v>
      </c>
      <c r="M337" s="121">
        <v>1127.7</v>
      </c>
      <c r="N337" s="122">
        <v>304.20999999999998</v>
      </c>
    </row>
    <row r="338" spans="1:14" s="90" customFormat="1" ht="12" hidden="1" customHeight="1" outlineLevel="1" x14ac:dyDescent="0.2">
      <c r="A338" s="383" t="s">
        <v>381</v>
      </c>
      <c r="B338" s="383"/>
      <c r="C338" s="118"/>
      <c r="D338" s="119">
        <v>96428.57</v>
      </c>
      <c r="E338" s="384">
        <v>96428.57</v>
      </c>
      <c r="F338" s="384"/>
      <c r="G338" s="119">
        <v>96428.57</v>
      </c>
      <c r="H338" s="119">
        <v>14464.26</v>
      </c>
      <c r="I338" s="119">
        <v>96428.57</v>
      </c>
      <c r="J338" s="119">
        <v>51428.480000000003</v>
      </c>
      <c r="K338" s="119">
        <v>96428.57</v>
      </c>
      <c r="L338" s="119">
        <v>96428.57</v>
      </c>
      <c r="M338" s="119">
        <v>33749.94</v>
      </c>
      <c r="N338" s="119">
        <v>62678.63</v>
      </c>
    </row>
    <row r="339" spans="1:14" s="90" customFormat="1" ht="12" hidden="1" customHeight="1" outlineLevel="1" x14ac:dyDescent="0.2">
      <c r="A339" s="383" t="s">
        <v>382</v>
      </c>
      <c r="B339" s="383"/>
      <c r="C339" s="122">
        <v>125.71</v>
      </c>
      <c r="D339" s="120">
        <v>125706</v>
      </c>
      <c r="E339" s="384">
        <v>125580.29</v>
      </c>
      <c r="F339" s="384"/>
      <c r="G339" s="120">
        <v>125706</v>
      </c>
      <c r="H339" s="119">
        <v>12906.71</v>
      </c>
      <c r="I339" s="120">
        <v>125706</v>
      </c>
      <c r="J339" s="121">
        <v>20929.8</v>
      </c>
      <c r="K339" s="120">
        <v>125706</v>
      </c>
      <c r="L339" s="120">
        <v>125706</v>
      </c>
      <c r="M339" s="119">
        <v>17092.669999999998</v>
      </c>
      <c r="N339" s="119">
        <v>108613.33</v>
      </c>
    </row>
    <row r="340" spans="1:14" s="90" customFormat="1" ht="12" hidden="1" customHeight="1" outlineLevel="1" x14ac:dyDescent="0.2">
      <c r="A340" s="383" t="s">
        <v>383</v>
      </c>
      <c r="B340" s="383"/>
      <c r="C340" s="118"/>
      <c r="D340" s="119">
        <v>11339.29</v>
      </c>
      <c r="E340" s="384">
        <v>11339.29</v>
      </c>
      <c r="F340" s="384"/>
      <c r="G340" s="118"/>
      <c r="H340" s="118"/>
      <c r="I340" s="119">
        <v>22678.58</v>
      </c>
      <c r="J340" s="119">
        <v>2078.89</v>
      </c>
      <c r="K340" s="119">
        <v>11339.29</v>
      </c>
      <c r="L340" s="119">
        <v>11339.29</v>
      </c>
      <c r="M340" s="119">
        <v>1133.94</v>
      </c>
      <c r="N340" s="119">
        <v>10205.35</v>
      </c>
    </row>
    <row r="341" spans="1:14" s="90" customFormat="1" ht="12" hidden="1" customHeight="1" outlineLevel="1" x14ac:dyDescent="0.2">
      <c r="A341" s="383" t="s">
        <v>384</v>
      </c>
      <c r="B341" s="383"/>
      <c r="C341" s="118"/>
      <c r="D341" s="119">
        <v>66964.289999999994</v>
      </c>
      <c r="E341" s="384">
        <v>66964.289999999994</v>
      </c>
      <c r="F341" s="384"/>
      <c r="G341" s="119">
        <v>66964.289999999994</v>
      </c>
      <c r="H341" s="119">
        <v>1674.11</v>
      </c>
      <c r="I341" s="118"/>
      <c r="J341" s="119">
        <v>13392.84</v>
      </c>
      <c r="K341" s="118"/>
      <c r="L341" s="119">
        <v>66964.289999999994</v>
      </c>
      <c r="M341" s="119">
        <v>15066.95</v>
      </c>
      <c r="N341" s="119">
        <v>51897.34</v>
      </c>
    </row>
    <row r="342" spans="1:14" s="90" customFormat="1" ht="12" hidden="1" customHeight="1" outlineLevel="1" x14ac:dyDescent="0.2">
      <c r="A342" s="383" t="s">
        <v>385</v>
      </c>
      <c r="B342" s="383"/>
      <c r="C342" s="118"/>
      <c r="D342" s="119">
        <v>62934.82</v>
      </c>
      <c r="E342" s="384">
        <v>62934.82</v>
      </c>
      <c r="F342" s="384"/>
      <c r="G342" s="118"/>
      <c r="H342" s="118"/>
      <c r="I342" s="119">
        <v>125869.64</v>
      </c>
      <c r="J342" s="119">
        <v>11538.01</v>
      </c>
      <c r="K342" s="119">
        <v>62934.82</v>
      </c>
      <c r="L342" s="119">
        <v>62934.82</v>
      </c>
      <c r="M342" s="119">
        <v>6293.46</v>
      </c>
      <c r="N342" s="119">
        <v>56641.36</v>
      </c>
    </row>
    <row r="343" spans="1:14" s="90" customFormat="1" ht="12" hidden="1" customHeight="1" outlineLevel="1" x14ac:dyDescent="0.2">
      <c r="A343" s="383" t="s">
        <v>386</v>
      </c>
      <c r="B343" s="383"/>
      <c r="C343" s="118"/>
      <c r="D343" s="119">
        <v>10446.43</v>
      </c>
      <c r="E343" s="384">
        <v>10446.43</v>
      </c>
      <c r="F343" s="384"/>
      <c r="G343" s="119">
        <v>10446.43</v>
      </c>
      <c r="H343" s="122">
        <v>261.16000000000003</v>
      </c>
      <c r="I343" s="118"/>
      <c r="J343" s="119">
        <v>2089.3200000000002</v>
      </c>
      <c r="K343" s="118"/>
      <c r="L343" s="119">
        <v>10446.43</v>
      </c>
      <c r="M343" s="119">
        <v>2350.48</v>
      </c>
      <c r="N343" s="119">
        <v>8095.95</v>
      </c>
    </row>
    <row r="344" spans="1:14" s="90" customFormat="1" ht="12" hidden="1" customHeight="1" outlineLevel="1" x14ac:dyDescent="0.2">
      <c r="A344" s="383" t="s">
        <v>387</v>
      </c>
      <c r="B344" s="383"/>
      <c r="C344" s="118"/>
      <c r="D344" s="119">
        <v>35357.14</v>
      </c>
      <c r="E344" s="384">
        <v>35357.14</v>
      </c>
      <c r="F344" s="384"/>
      <c r="G344" s="118"/>
      <c r="H344" s="118"/>
      <c r="I344" s="119">
        <v>70714.28</v>
      </c>
      <c r="J344" s="119">
        <v>7660.77</v>
      </c>
      <c r="K344" s="119">
        <v>35357.14</v>
      </c>
      <c r="L344" s="119">
        <v>35357.14</v>
      </c>
      <c r="M344" s="119">
        <v>4125.03</v>
      </c>
      <c r="N344" s="119">
        <v>31232.11</v>
      </c>
    </row>
    <row r="345" spans="1:14" s="90" customFormat="1" ht="12" hidden="1" customHeight="1" outlineLevel="1" x14ac:dyDescent="0.2">
      <c r="A345" s="383" t="s">
        <v>387</v>
      </c>
      <c r="B345" s="383"/>
      <c r="C345" s="118"/>
      <c r="D345" s="119">
        <v>35357.14</v>
      </c>
      <c r="E345" s="384">
        <v>35357.14</v>
      </c>
      <c r="F345" s="384"/>
      <c r="G345" s="118"/>
      <c r="H345" s="118"/>
      <c r="I345" s="119">
        <v>70714.28</v>
      </c>
      <c r="J345" s="119">
        <v>7660.77</v>
      </c>
      <c r="K345" s="119">
        <v>35357.14</v>
      </c>
      <c r="L345" s="119">
        <v>35357.14</v>
      </c>
      <c r="M345" s="119">
        <v>4125.03</v>
      </c>
      <c r="N345" s="119">
        <v>31232.11</v>
      </c>
    </row>
    <row r="346" spans="1:14" s="90" customFormat="1" ht="12" hidden="1" customHeight="1" outlineLevel="1" x14ac:dyDescent="0.2">
      <c r="A346" s="383" t="s">
        <v>387</v>
      </c>
      <c r="B346" s="383"/>
      <c r="C346" s="118"/>
      <c r="D346" s="119">
        <v>35357.14</v>
      </c>
      <c r="E346" s="384">
        <v>35357.14</v>
      </c>
      <c r="F346" s="384"/>
      <c r="G346" s="118"/>
      <c r="H346" s="118"/>
      <c r="I346" s="119">
        <v>70714.28</v>
      </c>
      <c r="J346" s="119">
        <v>7660.77</v>
      </c>
      <c r="K346" s="119">
        <v>35357.14</v>
      </c>
      <c r="L346" s="119">
        <v>35357.14</v>
      </c>
      <c r="M346" s="119">
        <v>4125.03</v>
      </c>
      <c r="N346" s="119">
        <v>31232.11</v>
      </c>
    </row>
    <row r="347" spans="1:14" s="90" customFormat="1" ht="12" hidden="1" customHeight="1" outlineLevel="1" x14ac:dyDescent="0.2">
      <c r="A347" s="383" t="s">
        <v>388</v>
      </c>
      <c r="B347" s="383"/>
      <c r="C347" s="118"/>
      <c r="D347" s="119">
        <v>8967.89</v>
      </c>
      <c r="E347" s="384">
        <v>8967.89</v>
      </c>
      <c r="F347" s="384"/>
      <c r="G347" s="119">
        <v>8967.89</v>
      </c>
      <c r="H347" s="121">
        <v>5717.1</v>
      </c>
      <c r="I347" s="119">
        <v>8967.89</v>
      </c>
      <c r="J347" s="121">
        <v>8295.4</v>
      </c>
      <c r="K347" s="119">
        <v>8967.89</v>
      </c>
      <c r="L347" s="119">
        <v>8967.89</v>
      </c>
      <c r="M347" s="121">
        <v>7062.3</v>
      </c>
      <c r="N347" s="119">
        <v>1905.59</v>
      </c>
    </row>
    <row r="348" spans="1:14" s="90" customFormat="1" ht="12" hidden="1" customHeight="1" outlineLevel="1" x14ac:dyDescent="0.2">
      <c r="A348" s="383" t="s">
        <v>388</v>
      </c>
      <c r="B348" s="383"/>
      <c r="C348" s="118"/>
      <c r="D348" s="119">
        <v>8967.89</v>
      </c>
      <c r="E348" s="384">
        <v>8967.89</v>
      </c>
      <c r="F348" s="384"/>
      <c r="G348" s="119">
        <v>8967.89</v>
      </c>
      <c r="H348" s="121">
        <v>5717.1</v>
      </c>
      <c r="I348" s="119">
        <v>8967.89</v>
      </c>
      <c r="J348" s="121">
        <v>8295.4</v>
      </c>
      <c r="K348" s="119">
        <v>8967.89</v>
      </c>
      <c r="L348" s="119">
        <v>8967.89</v>
      </c>
      <c r="M348" s="121">
        <v>7062.3</v>
      </c>
      <c r="N348" s="119">
        <v>1905.59</v>
      </c>
    </row>
    <row r="349" spans="1:14" s="90" customFormat="1" ht="12" hidden="1" customHeight="1" outlineLevel="1" x14ac:dyDescent="0.2">
      <c r="A349" s="383" t="s">
        <v>389</v>
      </c>
      <c r="B349" s="383"/>
      <c r="C349" s="118"/>
      <c r="D349" s="119">
        <v>6236.61</v>
      </c>
      <c r="E349" s="384">
        <v>6236.61</v>
      </c>
      <c r="F349" s="384"/>
      <c r="G349" s="119">
        <v>6236.61</v>
      </c>
      <c r="H349" s="122">
        <v>467.73</v>
      </c>
      <c r="I349" s="119">
        <v>6236.61</v>
      </c>
      <c r="J349" s="119">
        <v>1663.04</v>
      </c>
      <c r="K349" s="119">
        <v>6236.61</v>
      </c>
      <c r="L349" s="119">
        <v>6236.61</v>
      </c>
      <c r="M349" s="119">
        <v>1091.3699999999999</v>
      </c>
      <c r="N349" s="119">
        <v>5145.24</v>
      </c>
    </row>
    <row r="350" spans="1:14" s="90" customFormat="1" ht="12" hidden="1" customHeight="1" outlineLevel="1" x14ac:dyDescent="0.2">
      <c r="A350" s="383" t="s">
        <v>389</v>
      </c>
      <c r="B350" s="383"/>
      <c r="C350" s="118"/>
      <c r="D350" s="119">
        <v>6236.61</v>
      </c>
      <c r="E350" s="384">
        <v>6236.61</v>
      </c>
      <c r="F350" s="384"/>
      <c r="G350" s="119">
        <v>6236.61</v>
      </c>
      <c r="H350" s="122">
        <v>467.73</v>
      </c>
      <c r="I350" s="119">
        <v>6236.61</v>
      </c>
      <c r="J350" s="119">
        <v>1663.04</v>
      </c>
      <c r="K350" s="119">
        <v>6236.61</v>
      </c>
      <c r="L350" s="119">
        <v>6236.61</v>
      </c>
      <c r="M350" s="119">
        <v>1091.3699999999999</v>
      </c>
      <c r="N350" s="119">
        <v>5145.24</v>
      </c>
    </row>
    <row r="351" spans="1:14" s="90" customFormat="1" ht="12" hidden="1" customHeight="1" outlineLevel="1" x14ac:dyDescent="0.2">
      <c r="A351" s="383" t="s">
        <v>389</v>
      </c>
      <c r="B351" s="383"/>
      <c r="C351" s="118"/>
      <c r="D351" s="119">
        <v>6236.61</v>
      </c>
      <c r="E351" s="384">
        <v>6236.61</v>
      </c>
      <c r="F351" s="384"/>
      <c r="G351" s="119">
        <v>6236.61</v>
      </c>
      <c r="H351" s="122">
        <v>467.73</v>
      </c>
      <c r="I351" s="119">
        <v>6236.61</v>
      </c>
      <c r="J351" s="119">
        <v>1663.04</v>
      </c>
      <c r="K351" s="119">
        <v>6236.61</v>
      </c>
      <c r="L351" s="119">
        <v>6236.61</v>
      </c>
      <c r="M351" s="119">
        <v>1091.3699999999999</v>
      </c>
      <c r="N351" s="119">
        <v>5145.24</v>
      </c>
    </row>
    <row r="352" spans="1:14" s="90" customFormat="1" ht="12" hidden="1" customHeight="1" outlineLevel="1" x14ac:dyDescent="0.2">
      <c r="A352" s="383" t="s">
        <v>389</v>
      </c>
      <c r="B352" s="383"/>
      <c r="C352" s="118"/>
      <c r="D352" s="119">
        <v>6236.61</v>
      </c>
      <c r="E352" s="384">
        <v>6236.61</v>
      </c>
      <c r="F352" s="384"/>
      <c r="G352" s="119">
        <v>6236.61</v>
      </c>
      <c r="H352" s="122">
        <v>467.73</v>
      </c>
      <c r="I352" s="119">
        <v>6236.61</v>
      </c>
      <c r="J352" s="119">
        <v>1663.04</v>
      </c>
      <c r="K352" s="119">
        <v>6236.61</v>
      </c>
      <c r="L352" s="119">
        <v>6236.61</v>
      </c>
      <c r="M352" s="119">
        <v>1091.3699999999999</v>
      </c>
      <c r="N352" s="119">
        <v>5145.24</v>
      </c>
    </row>
    <row r="353" spans="1:14" s="90" customFormat="1" ht="12" hidden="1" customHeight="1" outlineLevel="1" x14ac:dyDescent="0.2">
      <c r="A353" s="383" t="s">
        <v>390</v>
      </c>
      <c r="B353" s="383"/>
      <c r="C353" s="118"/>
      <c r="D353" s="119">
        <v>42723.21</v>
      </c>
      <c r="E353" s="384">
        <v>42723.21</v>
      </c>
      <c r="F353" s="384"/>
      <c r="G353" s="118"/>
      <c r="H353" s="118"/>
      <c r="I353" s="119">
        <v>85446.42</v>
      </c>
      <c r="J353" s="119">
        <v>9256.65</v>
      </c>
      <c r="K353" s="119">
        <v>42723.21</v>
      </c>
      <c r="L353" s="119">
        <v>42723.21</v>
      </c>
      <c r="M353" s="119">
        <v>4984.3500000000004</v>
      </c>
      <c r="N353" s="119">
        <v>37738.86</v>
      </c>
    </row>
    <row r="354" spans="1:14" s="90" customFormat="1" ht="12" hidden="1" customHeight="1" outlineLevel="1" x14ac:dyDescent="0.2">
      <c r="A354" s="383" t="s">
        <v>391</v>
      </c>
      <c r="B354" s="383"/>
      <c r="C354" s="118"/>
      <c r="D354" s="119">
        <v>22321.43</v>
      </c>
      <c r="E354" s="384">
        <v>22321.43</v>
      </c>
      <c r="F354" s="384"/>
      <c r="G354" s="118"/>
      <c r="H354" s="118"/>
      <c r="I354" s="119">
        <v>44642.86</v>
      </c>
      <c r="J354" s="119">
        <v>4836.26</v>
      </c>
      <c r="K354" s="119">
        <v>22321.43</v>
      </c>
      <c r="L354" s="119">
        <v>22321.43</v>
      </c>
      <c r="M354" s="119">
        <v>2604.14</v>
      </c>
      <c r="N354" s="119">
        <v>19717.29</v>
      </c>
    </row>
    <row r="355" spans="1:14" s="90" customFormat="1" ht="12" hidden="1" customHeight="1" outlineLevel="1" x14ac:dyDescent="0.2">
      <c r="A355" s="383" t="s">
        <v>391</v>
      </c>
      <c r="B355" s="383"/>
      <c r="C355" s="118"/>
      <c r="D355" s="119">
        <v>21410.71</v>
      </c>
      <c r="E355" s="384">
        <v>21410.71</v>
      </c>
      <c r="F355" s="384"/>
      <c r="G355" s="119">
        <v>21410.71</v>
      </c>
      <c r="H355" s="127">
        <v>713.7</v>
      </c>
      <c r="I355" s="119">
        <v>42821.42</v>
      </c>
      <c r="J355" s="121">
        <v>12846.6</v>
      </c>
      <c r="K355" s="119">
        <v>42821.42</v>
      </c>
      <c r="L355" s="119">
        <v>21410.71</v>
      </c>
      <c r="M355" s="121">
        <v>4995.8999999999996</v>
      </c>
      <c r="N355" s="119">
        <v>16414.810000000001</v>
      </c>
    </row>
    <row r="356" spans="1:14" s="90" customFormat="1" ht="12" hidden="1" customHeight="1" outlineLevel="1" x14ac:dyDescent="0.2">
      <c r="A356" s="383" t="s">
        <v>392</v>
      </c>
      <c r="B356" s="383"/>
      <c r="C356" s="118"/>
      <c r="D356" s="119">
        <v>15581.74</v>
      </c>
      <c r="E356" s="384">
        <v>15581.74</v>
      </c>
      <c r="F356" s="384"/>
      <c r="G356" s="119">
        <v>15581.74</v>
      </c>
      <c r="H356" s="119">
        <v>15581.74</v>
      </c>
      <c r="I356" s="119">
        <v>15581.74</v>
      </c>
      <c r="J356" s="119">
        <v>15581.74</v>
      </c>
      <c r="K356" s="119">
        <v>15581.74</v>
      </c>
      <c r="L356" s="119">
        <v>15581.74</v>
      </c>
      <c r="M356" s="119">
        <v>15581.74</v>
      </c>
      <c r="N356" s="118"/>
    </row>
    <row r="357" spans="1:14" s="90" customFormat="1" ht="12" hidden="1" customHeight="1" outlineLevel="1" x14ac:dyDescent="0.2">
      <c r="A357" s="383" t="s">
        <v>393</v>
      </c>
      <c r="B357" s="383"/>
      <c r="C357" s="118"/>
      <c r="D357" s="119">
        <v>98350.96</v>
      </c>
      <c r="E357" s="384">
        <v>98350.96</v>
      </c>
      <c r="F357" s="384"/>
      <c r="G357" s="119">
        <v>98350.96</v>
      </c>
      <c r="H357" s="119">
        <v>62698.89</v>
      </c>
      <c r="I357" s="119">
        <v>98350.96</v>
      </c>
      <c r="J357" s="119">
        <v>90974.86</v>
      </c>
      <c r="K357" s="119">
        <v>98350.96</v>
      </c>
      <c r="L357" s="119">
        <v>98350.96</v>
      </c>
      <c r="M357" s="119">
        <v>77451.570000000007</v>
      </c>
      <c r="N357" s="119">
        <v>20899.39</v>
      </c>
    </row>
    <row r="358" spans="1:14" s="90" customFormat="1" ht="23.25" hidden="1" customHeight="1" outlineLevel="1" x14ac:dyDescent="0.2">
      <c r="A358" s="383" t="s">
        <v>394</v>
      </c>
      <c r="B358" s="383"/>
      <c r="C358" s="118"/>
      <c r="D358" s="119">
        <v>42800.89</v>
      </c>
      <c r="E358" s="384">
        <v>42800.89</v>
      </c>
      <c r="F358" s="384"/>
      <c r="G358" s="118"/>
      <c r="H358" s="118"/>
      <c r="I358" s="119">
        <v>56193.75</v>
      </c>
      <c r="J358" s="118"/>
      <c r="K358" s="118"/>
      <c r="L358" s="119">
        <v>56193.75</v>
      </c>
      <c r="M358" s="118"/>
      <c r="N358" s="119">
        <v>56193.75</v>
      </c>
    </row>
    <row r="359" spans="1:14" s="90" customFormat="1" ht="12" hidden="1" customHeight="1" outlineLevel="1" x14ac:dyDescent="0.2">
      <c r="A359" s="383" t="s">
        <v>304</v>
      </c>
      <c r="B359" s="383"/>
      <c r="C359" s="118"/>
      <c r="D359" s="119">
        <v>80357.14</v>
      </c>
      <c r="E359" s="384">
        <v>80357.14</v>
      </c>
      <c r="F359" s="384"/>
      <c r="G359" s="118"/>
      <c r="H359" s="118"/>
      <c r="I359" s="119">
        <v>160714.28</v>
      </c>
      <c r="J359" s="119">
        <v>4017.87</v>
      </c>
      <c r="K359" s="119">
        <v>80357.14</v>
      </c>
      <c r="L359" s="119">
        <v>80357.14</v>
      </c>
      <c r="M359" s="119">
        <v>2678.58</v>
      </c>
      <c r="N359" s="119">
        <v>77678.559999999998</v>
      </c>
    </row>
    <row r="360" spans="1:14" s="90" customFormat="1" ht="12" hidden="1" customHeight="1" outlineLevel="1" x14ac:dyDescent="0.2">
      <c r="A360" s="383" t="s">
        <v>395</v>
      </c>
      <c r="B360" s="383"/>
      <c r="C360" s="118"/>
      <c r="D360" s="119">
        <v>9196.43</v>
      </c>
      <c r="E360" s="384">
        <v>9196.43</v>
      </c>
      <c r="F360" s="384"/>
      <c r="G360" s="119">
        <v>9196.43</v>
      </c>
      <c r="H360" s="119">
        <v>6897.33</v>
      </c>
      <c r="I360" s="119">
        <v>9196.43</v>
      </c>
      <c r="J360" s="119">
        <v>11495.53</v>
      </c>
      <c r="K360" s="119">
        <v>9196.43</v>
      </c>
      <c r="L360" s="119">
        <v>9196.43</v>
      </c>
      <c r="M360" s="119">
        <v>9196.43</v>
      </c>
      <c r="N360" s="118"/>
    </row>
    <row r="361" spans="1:14" s="90" customFormat="1" ht="12" hidden="1" customHeight="1" outlineLevel="1" x14ac:dyDescent="0.2">
      <c r="A361" s="383" t="s">
        <v>396</v>
      </c>
      <c r="B361" s="383"/>
      <c r="C361" s="118"/>
      <c r="D361" s="119">
        <v>26541.91</v>
      </c>
      <c r="E361" s="384">
        <v>26541.91</v>
      </c>
      <c r="F361" s="384"/>
      <c r="G361" s="119">
        <v>26541.91</v>
      </c>
      <c r="H361" s="119">
        <v>16920.27</v>
      </c>
      <c r="I361" s="119">
        <v>26541.91</v>
      </c>
      <c r="J361" s="119">
        <v>24550.98</v>
      </c>
      <c r="K361" s="119">
        <v>26541.91</v>
      </c>
      <c r="L361" s="119">
        <v>26541.91</v>
      </c>
      <c r="M361" s="119">
        <v>20901.509999999998</v>
      </c>
      <c r="N361" s="121">
        <v>5640.4</v>
      </c>
    </row>
    <row r="362" spans="1:14" s="90" customFormat="1" ht="12" hidden="1" customHeight="1" outlineLevel="1" x14ac:dyDescent="0.2">
      <c r="A362" s="383" t="s">
        <v>396</v>
      </c>
      <c r="B362" s="383"/>
      <c r="C362" s="118"/>
      <c r="D362" s="119">
        <v>26541.91</v>
      </c>
      <c r="E362" s="384">
        <v>26541.91</v>
      </c>
      <c r="F362" s="384"/>
      <c r="G362" s="119">
        <v>26541.91</v>
      </c>
      <c r="H362" s="119">
        <v>16920.27</v>
      </c>
      <c r="I362" s="119">
        <v>26541.91</v>
      </c>
      <c r="J362" s="119">
        <v>24550.98</v>
      </c>
      <c r="K362" s="119">
        <v>26541.91</v>
      </c>
      <c r="L362" s="119">
        <v>26541.91</v>
      </c>
      <c r="M362" s="119">
        <v>20901.509999999998</v>
      </c>
      <c r="N362" s="121">
        <v>5640.4</v>
      </c>
    </row>
    <row r="363" spans="1:14" s="90" customFormat="1" ht="12" hidden="1" customHeight="1" outlineLevel="1" x14ac:dyDescent="0.2">
      <c r="A363" s="383" t="s">
        <v>396</v>
      </c>
      <c r="B363" s="383"/>
      <c r="C363" s="118"/>
      <c r="D363" s="119">
        <v>26541.91</v>
      </c>
      <c r="E363" s="384">
        <v>26541.91</v>
      </c>
      <c r="F363" s="384"/>
      <c r="G363" s="119">
        <v>26541.91</v>
      </c>
      <c r="H363" s="119">
        <v>16920.27</v>
      </c>
      <c r="I363" s="119">
        <v>26541.91</v>
      </c>
      <c r="J363" s="119">
        <v>24550.98</v>
      </c>
      <c r="K363" s="119">
        <v>26541.91</v>
      </c>
      <c r="L363" s="119">
        <v>26541.91</v>
      </c>
      <c r="M363" s="119">
        <v>20901.509999999998</v>
      </c>
      <c r="N363" s="121">
        <v>5640.4</v>
      </c>
    </row>
    <row r="364" spans="1:14" s="90" customFormat="1" ht="12" hidden="1" customHeight="1" outlineLevel="1" x14ac:dyDescent="0.2">
      <c r="A364" s="383" t="s">
        <v>396</v>
      </c>
      <c r="B364" s="383"/>
      <c r="C364" s="118"/>
      <c r="D364" s="119">
        <v>26541.91</v>
      </c>
      <c r="E364" s="384">
        <v>26541.91</v>
      </c>
      <c r="F364" s="384"/>
      <c r="G364" s="119">
        <v>26541.91</v>
      </c>
      <c r="H364" s="119">
        <v>16920.27</v>
      </c>
      <c r="I364" s="119">
        <v>26541.91</v>
      </c>
      <c r="J364" s="119">
        <v>24550.98</v>
      </c>
      <c r="K364" s="119">
        <v>26541.91</v>
      </c>
      <c r="L364" s="119">
        <v>26541.91</v>
      </c>
      <c r="M364" s="119">
        <v>20901.509999999998</v>
      </c>
      <c r="N364" s="121">
        <v>5640.4</v>
      </c>
    </row>
    <row r="365" spans="1:14" s="90" customFormat="1" ht="12" hidden="1" customHeight="1" outlineLevel="1" x14ac:dyDescent="0.2">
      <c r="A365" s="383" t="s">
        <v>396</v>
      </c>
      <c r="B365" s="383"/>
      <c r="C365" s="118"/>
      <c r="D365" s="119">
        <v>26541.91</v>
      </c>
      <c r="E365" s="384">
        <v>26541.91</v>
      </c>
      <c r="F365" s="384"/>
      <c r="G365" s="119">
        <v>26541.91</v>
      </c>
      <c r="H365" s="119">
        <v>16920.27</v>
      </c>
      <c r="I365" s="119">
        <v>26541.91</v>
      </c>
      <c r="J365" s="119">
        <v>24550.98</v>
      </c>
      <c r="K365" s="119">
        <v>26541.91</v>
      </c>
      <c r="L365" s="119">
        <v>26541.91</v>
      </c>
      <c r="M365" s="119">
        <v>20901.509999999998</v>
      </c>
      <c r="N365" s="121">
        <v>5640.4</v>
      </c>
    </row>
    <row r="366" spans="1:14" s="90" customFormat="1" ht="12" hidden="1" customHeight="1" outlineLevel="1" x14ac:dyDescent="0.2">
      <c r="A366" s="383" t="s">
        <v>396</v>
      </c>
      <c r="B366" s="383"/>
      <c r="C366" s="118"/>
      <c r="D366" s="119">
        <v>26541.91</v>
      </c>
      <c r="E366" s="384">
        <v>26541.91</v>
      </c>
      <c r="F366" s="384"/>
      <c r="G366" s="119">
        <v>26541.91</v>
      </c>
      <c r="H366" s="119">
        <v>16920.27</v>
      </c>
      <c r="I366" s="119">
        <v>26541.91</v>
      </c>
      <c r="J366" s="119">
        <v>24550.98</v>
      </c>
      <c r="K366" s="119">
        <v>26541.91</v>
      </c>
      <c r="L366" s="119">
        <v>26541.91</v>
      </c>
      <c r="M366" s="119">
        <v>20901.509999999998</v>
      </c>
      <c r="N366" s="121">
        <v>5640.4</v>
      </c>
    </row>
    <row r="367" spans="1:14" s="90" customFormat="1" ht="12" hidden="1" customHeight="1" outlineLevel="1" x14ac:dyDescent="0.2">
      <c r="A367" s="383" t="s">
        <v>396</v>
      </c>
      <c r="B367" s="383"/>
      <c r="C367" s="118"/>
      <c r="D367" s="119">
        <v>26541.91</v>
      </c>
      <c r="E367" s="384">
        <v>26541.91</v>
      </c>
      <c r="F367" s="384"/>
      <c r="G367" s="119">
        <v>26541.91</v>
      </c>
      <c r="H367" s="119">
        <v>16920.27</v>
      </c>
      <c r="I367" s="119">
        <v>26541.91</v>
      </c>
      <c r="J367" s="119">
        <v>24550.98</v>
      </c>
      <c r="K367" s="119">
        <v>26541.91</v>
      </c>
      <c r="L367" s="119">
        <v>26541.91</v>
      </c>
      <c r="M367" s="119">
        <v>20901.509999999998</v>
      </c>
      <c r="N367" s="121">
        <v>5640.4</v>
      </c>
    </row>
    <row r="368" spans="1:14" s="90" customFormat="1" ht="12" hidden="1" customHeight="1" outlineLevel="1" x14ac:dyDescent="0.2">
      <c r="A368" s="383" t="s">
        <v>396</v>
      </c>
      <c r="B368" s="383"/>
      <c r="C368" s="118"/>
      <c r="D368" s="119">
        <v>26541.91</v>
      </c>
      <c r="E368" s="384">
        <v>26541.91</v>
      </c>
      <c r="F368" s="384"/>
      <c r="G368" s="119">
        <v>26541.91</v>
      </c>
      <c r="H368" s="119">
        <v>16920.27</v>
      </c>
      <c r="I368" s="119">
        <v>26541.91</v>
      </c>
      <c r="J368" s="119">
        <v>24550.98</v>
      </c>
      <c r="K368" s="119">
        <v>26541.91</v>
      </c>
      <c r="L368" s="119">
        <v>26541.91</v>
      </c>
      <c r="M368" s="119">
        <v>20901.509999999998</v>
      </c>
      <c r="N368" s="121">
        <v>5640.4</v>
      </c>
    </row>
    <row r="369" spans="1:14" s="90" customFormat="1" ht="12" hidden="1" customHeight="1" outlineLevel="1" x14ac:dyDescent="0.2">
      <c r="A369" s="383" t="s">
        <v>396</v>
      </c>
      <c r="B369" s="383"/>
      <c r="C369" s="118"/>
      <c r="D369" s="119">
        <v>26541.91</v>
      </c>
      <c r="E369" s="384">
        <v>26541.91</v>
      </c>
      <c r="F369" s="384"/>
      <c r="G369" s="119">
        <v>26541.91</v>
      </c>
      <c r="H369" s="119">
        <v>16920.27</v>
      </c>
      <c r="I369" s="119">
        <v>26541.91</v>
      </c>
      <c r="J369" s="119">
        <v>24550.98</v>
      </c>
      <c r="K369" s="119">
        <v>26541.91</v>
      </c>
      <c r="L369" s="119">
        <v>26541.91</v>
      </c>
      <c r="M369" s="119">
        <v>20901.509999999998</v>
      </c>
      <c r="N369" s="121">
        <v>5640.4</v>
      </c>
    </row>
    <row r="370" spans="1:14" s="90" customFormat="1" ht="12" hidden="1" customHeight="1" outlineLevel="1" x14ac:dyDescent="0.2">
      <c r="A370" s="383" t="s">
        <v>396</v>
      </c>
      <c r="B370" s="383"/>
      <c r="C370" s="118"/>
      <c r="D370" s="119">
        <v>26541.91</v>
      </c>
      <c r="E370" s="384">
        <v>26541.91</v>
      </c>
      <c r="F370" s="384"/>
      <c r="G370" s="119">
        <v>26541.91</v>
      </c>
      <c r="H370" s="119">
        <v>16920.27</v>
      </c>
      <c r="I370" s="119">
        <v>26541.91</v>
      </c>
      <c r="J370" s="119">
        <v>24550.98</v>
      </c>
      <c r="K370" s="119">
        <v>26541.91</v>
      </c>
      <c r="L370" s="119">
        <v>26541.91</v>
      </c>
      <c r="M370" s="119">
        <v>20901.509999999998</v>
      </c>
      <c r="N370" s="121">
        <v>5640.4</v>
      </c>
    </row>
    <row r="371" spans="1:14" s="90" customFormat="1" ht="12" hidden="1" customHeight="1" outlineLevel="1" x14ac:dyDescent="0.2">
      <c r="A371" s="383" t="s">
        <v>396</v>
      </c>
      <c r="B371" s="383"/>
      <c r="C371" s="118"/>
      <c r="D371" s="119">
        <v>26541.91</v>
      </c>
      <c r="E371" s="384">
        <v>26541.91</v>
      </c>
      <c r="F371" s="384"/>
      <c r="G371" s="119">
        <v>26541.91</v>
      </c>
      <c r="H371" s="119">
        <v>16920.27</v>
      </c>
      <c r="I371" s="119">
        <v>26541.91</v>
      </c>
      <c r="J371" s="119">
        <v>24550.98</v>
      </c>
      <c r="K371" s="119">
        <v>26541.91</v>
      </c>
      <c r="L371" s="119">
        <v>26541.91</v>
      </c>
      <c r="M371" s="119">
        <v>20901.509999999998</v>
      </c>
      <c r="N371" s="121">
        <v>5640.4</v>
      </c>
    </row>
    <row r="372" spans="1:14" s="90" customFormat="1" ht="12" hidden="1" customHeight="1" outlineLevel="1" x14ac:dyDescent="0.2">
      <c r="A372" s="383" t="s">
        <v>396</v>
      </c>
      <c r="B372" s="383"/>
      <c r="C372" s="118"/>
      <c r="D372" s="119">
        <v>26541.91</v>
      </c>
      <c r="E372" s="384">
        <v>26541.91</v>
      </c>
      <c r="F372" s="384"/>
      <c r="G372" s="119">
        <v>26541.91</v>
      </c>
      <c r="H372" s="119">
        <v>16920.27</v>
      </c>
      <c r="I372" s="119">
        <v>26541.91</v>
      </c>
      <c r="J372" s="119">
        <v>24550.98</v>
      </c>
      <c r="K372" s="119">
        <v>26541.91</v>
      </c>
      <c r="L372" s="119">
        <v>26541.91</v>
      </c>
      <c r="M372" s="119">
        <v>20901.509999999998</v>
      </c>
      <c r="N372" s="121">
        <v>5640.4</v>
      </c>
    </row>
    <row r="373" spans="1:14" s="90" customFormat="1" ht="12" hidden="1" customHeight="1" outlineLevel="1" x14ac:dyDescent="0.2">
      <c r="A373" s="383" t="s">
        <v>396</v>
      </c>
      <c r="B373" s="383"/>
      <c r="C373" s="118"/>
      <c r="D373" s="119">
        <v>30881.119999999999</v>
      </c>
      <c r="E373" s="384">
        <v>30881.119999999999</v>
      </c>
      <c r="F373" s="384"/>
      <c r="G373" s="119">
        <v>30881.119999999999</v>
      </c>
      <c r="H373" s="119">
        <v>19686.509999999998</v>
      </c>
      <c r="I373" s="119">
        <v>30881.119999999999</v>
      </c>
      <c r="J373" s="119">
        <v>28564.74</v>
      </c>
      <c r="K373" s="119">
        <v>30881.119999999999</v>
      </c>
      <c r="L373" s="119">
        <v>30881.119999999999</v>
      </c>
      <c r="M373" s="119">
        <v>24318.63</v>
      </c>
      <c r="N373" s="119">
        <v>6562.49</v>
      </c>
    </row>
    <row r="374" spans="1:14" s="90" customFormat="1" ht="12" hidden="1" customHeight="1" outlineLevel="1" x14ac:dyDescent="0.2">
      <c r="A374" s="383" t="s">
        <v>396</v>
      </c>
      <c r="B374" s="383"/>
      <c r="C374" s="118"/>
      <c r="D374" s="119">
        <v>30881.119999999999</v>
      </c>
      <c r="E374" s="384">
        <v>30881.119999999999</v>
      </c>
      <c r="F374" s="384"/>
      <c r="G374" s="119">
        <v>30881.119999999999</v>
      </c>
      <c r="H374" s="119">
        <v>19686.509999999998</v>
      </c>
      <c r="I374" s="119">
        <v>30881.119999999999</v>
      </c>
      <c r="J374" s="119">
        <v>28564.74</v>
      </c>
      <c r="K374" s="119">
        <v>30881.119999999999</v>
      </c>
      <c r="L374" s="119">
        <v>30881.119999999999</v>
      </c>
      <c r="M374" s="119">
        <v>24318.63</v>
      </c>
      <c r="N374" s="119">
        <v>6562.49</v>
      </c>
    </row>
    <row r="375" spans="1:14" s="90" customFormat="1" ht="12" hidden="1" customHeight="1" outlineLevel="1" x14ac:dyDescent="0.2">
      <c r="A375" s="383" t="s">
        <v>396</v>
      </c>
      <c r="B375" s="383"/>
      <c r="C375" s="118"/>
      <c r="D375" s="119">
        <v>26541.91</v>
      </c>
      <c r="E375" s="384">
        <v>26541.91</v>
      </c>
      <c r="F375" s="384"/>
      <c r="G375" s="119">
        <v>26541.91</v>
      </c>
      <c r="H375" s="119">
        <v>16920.27</v>
      </c>
      <c r="I375" s="119">
        <v>26541.91</v>
      </c>
      <c r="J375" s="119">
        <v>24550.98</v>
      </c>
      <c r="K375" s="119">
        <v>26541.91</v>
      </c>
      <c r="L375" s="119">
        <v>26541.91</v>
      </c>
      <c r="M375" s="119">
        <v>20901.509999999998</v>
      </c>
      <c r="N375" s="121">
        <v>5640.4</v>
      </c>
    </row>
    <row r="376" spans="1:14" s="90" customFormat="1" ht="12" hidden="1" customHeight="1" outlineLevel="1" x14ac:dyDescent="0.2">
      <c r="A376" s="383" t="s">
        <v>397</v>
      </c>
      <c r="B376" s="383"/>
      <c r="C376" s="118"/>
      <c r="D376" s="119">
        <v>16489.21</v>
      </c>
      <c r="E376" s="384">
        <v>16489.21</v>
      </c>
      <c r="F376" s="384"/>
      <c r="G376" s="119">
        <v>16489.21</v>
      </c>
      <c r="H376" s="119">
        <v>10512.12</v>
      </c>
      <c r="I376" s="119">
        <v>16489.21</v>
      </c>
      <c r="J376" s="119">
        <v>15252.88</v>
      </c>
      <c r="K376" s="119">
        <v>16489.21</v>
      </c>
      <c r="L376" s="119">
        <v>16489.21</v>
      </c>
      <c r="M376" s="119">
        <v>12985.56</v>
      </c>
      <c r="N376" s="119">
        <v>3503.65</v>
      </c>
    </row>
    <row r="377" spans="1:14" s="90" customFormat="1" ht="12" hidden="1" customHeight="1" outlineLevel="1" x14ac:dyDescent="0.2">
      <c r="A377" s="383" t="s">
        <v>397</v>
      </c>
      <c r="B377" s="383"/>
      <c r="C377" s="118"/>
      <c r="D377" s="119">
        <v>16489.21</v>
      </c>
      <c r="E377" s="384">
        <v>16489.21</v>
      </c>
      <c r="F377" s="384"/>
      <c r="G377" s="119">
        <v>16489.21</v>
      </c>
      <c r="H377" s="119">
        <v>10512.12</v>
      </c>
      <c r="I377" s="119">
        <v>16489.21</v>
      </c>
      <c r="J377" s="119">
        <v>15252.88</v>
      </c>
      <c r="K377" s="119">
        <v>16489.21</v>
      </c>
      <c r="L377" s="119">
        <v>16489.21</v>
      </c>
      <c r="M377" s="119">
        <v>12985.56</v>
      </c>
      <c r="N377" s="119">
        <v>3503.65</v>
      </c>
    </row>
    <row r="378" spans="1:14" s="90" customFormat="1" ht="12" hidden="1" customHeight="1" outlineLevel="1" x14ac:dyDescent="0.2">
      <c r="A378" s="383" t="s">
        <v>397</v>
      </c>
      <c r="B378" s="383"/>
      <c r="C378" s="118"/>
      <c r="D378" s="119">
        <v>16489.21</v>
      </c>
      <c r="E378" s="384">
        <v>16489.21</v>
      </c>
      <c r="F378" s="384"/>
      <c r="G378" s="119">
        <v>16489.21</v>
      </c>
      <c r="H378" s="119">
        <v>10512.12</v>
      </c>
      <c r="I378" s="119">
        <v>16489.21</v>
      </c>
      <c r="J378" s="119">
        <v>15252.88</v>
      </c>
      <c r="K378" s="119">
        <v>16489.21</v>
      </c>
      <c r="L378" s="119">
        <v>16489.21</v>
      </c>
      <c r="M378" s="119">
        <v>12985.56</v>
      </c>
      <c r="N378" s="119">
        <v>3503.65</v>
      </c>
    </row>
    <row r="379" spans="1:14" s="90" customFormat="1" ht="12" hidden="1" customHeight="1" outlineLevel="1" x14ac:dyDescent="0.2">
      <c r="A379" s="383" t="s">
        <v>397</v>
      </c>
      <c r="B379" s="383"/>
      <c r="C379" s="118"/>
      <c r="D379" s="119">
        <v>16489.21</v>
      </c>
      <c r="E379" s="384">
        <v>16489.21</v>
      </c>
      <c r="F379" s="384"/>
      <c r="G379" s="119">
        <v>16489.21</v>
      </c>
      <c r="H379" s="119">
        <v>10512.12</v>
      </c>
      <c r="I379" s="119">
        <v>16489.21</v>
      </c>
      <c r="J379" s="119">
        <v>15252.88</v>
      </c>
      <c r="K379" s="119">
        <v>16489.21</v>
      </c>
      <c r="L379" s="119">
        <v>16489.21</v>
      </c>
      <c r="M379" s="119">
        <v>12985.56</v>
      </c>
      <c r="N379" s="119">
        <v>3503.65</v>
      </c>
    </row>
    <row r="380" spans="1:14" s="90" customFormat="1" ht="12" hidden="1" customHeight="1" outlineLevel="1" x14ac:dyDescent="0.2">
      <c r="A380" s="383" t="s">
        <v>397</v>
      </c>
      <c r="B380" s="383"/>
      <c r="C380" s="118"/>
      <c r="D380" s="119">
        <v>16489.21</v>
      </c>
      <c r="E380" s="384">
        <v>16489.21</v>
      </c>
      <c r="F380" s="384"/>
      <c r="G380" s="119">
        <v>16489.21</v>
      </c>
      <c r="H380" s="119">
        <v>10512.12</v>
      </c>
      <c r="I380" s="119">
        <v>16489.21</v>
      </c>
      <c r="J380" s="119">
        <v>15252.88</v>
      </c>
      <c r="K380" s="119">
        <v>16489.21</v>
      </c>
      <c r="L380" s="119">
        <v>16489.21</v>
      </c>
      <c r="M380" s="119">
        <v>12985.56</v>
      </c>
      <c r="N380" s="119">
        <v>3503.65</v>
      </c>
    </row>
    <row r="381" spans="1:14" s="90" customFormat="1" ht="12" hidden="1" customHeight="1" outlineLevel="1" x14ac:dyDescent="0.2">
      <c r="A381" s="383" t="s">
        <v>397</v>
      </c>
      <c r="B381" s="383"/>
      <c r="C381" s="118"/>
      <c r="D381" s="119">
        <v>16489.21</v>
      </c>
      <c r="E381" s="384">
        <v>16489.21</v>
      </c>
      <c r="F381" s="384"/>
      <c r="G381" s="119">
        <v>16489.21</v>
      </c>
      <c r="H381" s="119">
        <v>10512.12</v>
      </c>
      <c r="I381" s="119">
        <v>16489.21</v>
      </c>
      <c r="J381" s="119">
        <v>15252.88</v>
      </c>
      <c r="K381" s="119">
        <v>16489.21</v>
      </c>
      <c r="L381" s="119">
        <v>16489.21</v>
      </c>
      <c r="M381" s="119">
        <v>12985.56</v>
      </c>
      <c r="N381" s="119">
        <v>3503.65</v>
      </c>
    </row>
    <row r="382" spans="1:14" s="90" customFormat="1" ht="12" hidden="1" customHeight="1" outlineLevel="1" x14ac:dyDescent="0.2">
      <c r="A382" s="383" t="s">
        <v>397</v>
      </c>
      <c r="B382" s="383"/>
      <c r="C382" s="118"/>
      <c r="D382" s="119">
        <v>16489.21</v>
      </c>
      <c r="E382" s="384">
        <v>16489.21</v>
      </c>
      <c r="F382" s="384"/>
      <c r="G382" s="119">
        <v>16489.21</v>
      </c>
      <c r="H382" s="119">
        <v>10512.12</v>
      </c>
      <c r="I382" s="119">
        <v>16489.21</v>
      </c>
      <c r="J382" s="119">
        <v>15252.88</v>
      </c>
      <c r="K382" s="119">
        <v>16489.21</v>
      </c>
      <c r="L382" s="119">
        <v>16489.21</v>
      </c>
      <c r="M382" s="119">
        <v>12985.56</v>
      </c>
      <c r="N382" s="119">
        <v>3503.65</v>
      </c>
    </row>
    <row r="383" spans="1:14" s="90" customFormat="1" ht="12" hidden="1" customHeight="1" outlineLevel="1" x14ac:dyDescent="0.2">
      <c r="A383" s="383" t="s">
        <v>397</v>
      </c>
      <c r="B383" s="383"/>
      <c r="C383" s="118"/>
      <c r="D383" s="119">
        <v>16489.21</v>
      </c>
      <c r="E383" s="384">
        <v>16489.21</v>
      </c>
      <c r="F383" s="384"/>
      <c r="G383" s="119">
        <v>16489.21</v>
      </c>
      <c r="H383" s="119">
        <v>10512.12</v>
      </c>
      <c r="I383" s="119">
        <v>16489.21</v>
      </c>
      <c r="J383" s="119">
        <v>15252.88</v>
      </c>
      <c r="K383" s="119">
        <v>16489.21</v>
      </c>
      <c r="L383" s="119">
        <v>16489.21</v>
      </c>
      <c r="M383" s="119">
        <v>12985.56</v>
      </c>
      <c r="N383" s="119">
        <v>3503.65</v>
      </c>
    </row>
    <row r="384" spans="1:14" s="90" customFormat="1" ht="12" hidden="1" customHeight="1" outlineLevel="1" x14ac:dyDescent="0.2">
      <c r="A384" s="383" t="s">
        <v>397</v>
      </c>
      <c r="B384" s="383"/>
      <c r="C384" s="118"/>
      <c r="D384" s="119">
        <v>16489.21</v>
      </c>
      <c r="E384" s="384">
        <v>16489.21</v>
      </c>
      <c r="F384" s="384"/>
      <c r="G384" s="119">
        <v>16489.21</v>
      </c>
      <c r="H384" s="119">
        <v>10512.12</v>
      </c>
      <c r="I384" s="119">
        <v>16489.21</v>
      </c>
      <c r="J384" s="119">
        <v>15252.88</v>
      </c>
      <c r="K384" s="119">
        <v>16489.21</v>
      </c>
      <c r="L384" s="119">
        <v>16489.21</v>
      </c>
      <c r="M384" s="119">
        <v>12985.56</v>
      </c>
      <c r="N384" s="119">
        <v>3503.65</v>
      </c>
    </row>
    <row r="385" spans="1:14" s="90" customFormat="1" ht="12" hidden="1" customHeight="1" outlineLevel="1" x14ac:dyDescent="0.2">
      <c r="A385" s="383" t="s">
        <v>397</v>
      </c>
      <c r="B385" s="383"/>
      <c r="C385" s="118"/>
      <c r="D385" s="119">
        <v>16489.21</v>
      </c>
      <c r="E385" s="384">
        <v>16489.21</v>
      </c>
      <c r="F385" s="384"/>
      <c r="G385" s="119">
        <v>16489.21</v>
      </c>
      <c r="H385" s="119">
        <v>10512.12</v>
      </c>
      <c r="I385" s="119">
        <v>16489.21</v>
      </c>
      <c r="J385" s="119">
        <v>15252.88</v>
      </c>
      <c r="K385" s="119">
        <v>16489.21</v>
      </c>
      <c r="L385" s="119">
        <v>16489.21</v>
      </c>
      <c r="M385" s="119">
        <v>12985.56</v>
      </c>
      <c r="N385" s="119">
        <v>3503.65</v>
      </c>
    </row>
    <row r="386" spans="1:14" s="90" customFormat="1" ht="12" hidden="1" customHeight="1" outlineLevel="1" x14ac:dyDescent="0.2">
      <c r="A386" s="383" t="s">
        <v>397</v>
      </c>
      <c r="B386" s="383"/>
      <c r="C386" s="118"/>
      <c r="D386" s="119">
        <v>16489.21</v>
      </c>
      <c r="E386" s="384">
        <v>16489.21</v>
      </c>
      <c r="F386" s="384"/>
      <c r="G386" s="119">
        <v>16489.21</v>
      </c>
      <c r="H386" s="119">
        <v>10512.12</v>
      </c>
      <c r="I386" s="119">
        <v>16489.21</v>
      </c>
      <c r="J386" s="119">
        <v>15252.88</v>
      </c>
      <c r="K386" s="119">
        <v>16489.21</v>
      </c>
      <c r="L386" s="119">
        <v>16489.21</v>
      </c>
      <c r="M386" s="119">
        <v>12985.56</v>
      </c>
      <c r="N386" s="119">
        <v>3503.65</v>
      </c>
    </row>
    <row r="387" spans="1:14" s="90" customFormat="1" ht="12" hidden="1" customHeight="1" outlineLevel="1" x14ac:dyDescent="0.2">
      <c r="A387" s="383" t="s">
        <v>397</v>
      </c>
      <c r="B387" s="383"/>
      <c r="C387" s="118"/>
      <c r="D387" s="119">
        <v>16489.21</v>
      </c>
      <c r="E387" s="384">
        <v>16489.21</v>
      </c>
      <c r="F387" s="384"/>
      <c r="G387" s="119">
        <v>16489.21</v>
      </c>
      <c r="H387" s="119">
        <v>10512.12</v>
      </c>
      <c r="I387" s="119">
        <v>16489.21</v>
      </c>
      <c r="J387" s="119">
        <v>15252.88</v>
      </c>
      <c r="K387" s="119">
        <v>16489.21</v>
      </c>
      <c r="L387" s="119">
        <v>16489.21</v>
      </c>
      <c r="M387" s="119">
        <v>12985.56</v>
      </c>
      <c r="N387" s="119">
        <v>3503.65</v>
      </c>
    </row>
    <row r="388" spans="1:14" s="90" customFormat="1" ht="12" hidden="1" customHeight="1" outlineLevel="1" x14ac:dyDescent="0.2">
      <c r="A388" s="383" t="s">
        <v>397</v>
      </c>
      <c r="B388" s="383"/>
      <c r="C388" s="118"/>
      <c r="D388" s="119">
        <v>16489.21</v>
      </c>
      <c r="E388" s="384">
        <v>16489.21</v>
      </c>
      <c r="F388" s="384"/>
      <c r="G388" s="119">
        <v>16489.21</v>
      </c>
      <c r="H388" s="119">
        <v>10512.12</v>
      </c>
      <c r="I388" s="119">
        <v>16489.21</v>
      </c>
      <c r="J388" s="119">
        <v>15252.88</v>
      </c>
      <c r="K388" s="119">
        <v>16489.21</v>
      </c>
      <c r="L388" s="119">
        <v>16489.21</v>
      </c>
      <c r="M388" s="119">
        <v>12985.56</v>
      </c>
      <c r="N388" s="119">
        <v>3503.65</v>
      </c>
    </row>
    <row r="389" spans="1:14" s="90" customFormat="1" ht="12" hidden="1" customHeight="1" outlineLevel="1" x14ac:dyDescent="0.2">
      <c r="A389" s="383" t="s">
        <v>397</v>
      </c>
      <c r="B389" s="383"/>
      <c r="C389" s="118"/>
      <c r="D389" s="119">
        <v>16489.21</v>
      </c>
      <c r="E389" s="384">
        <v>16489.21</v>
      </c>
      <c r="F389" s="384"/>
      <c r="G389" s="119">
        <v>16489.21</v>
      </c>
      <c r="H389" s="119">
        <v>10512.12</v>
      </c>
      <c r="I389" s="119">
        <v>16489.21</v>
      </c>
      <c r="J389" s="119">
        <v>15252.88</v>
      </c>
      <c r="K389" s="119">
        <v>16489.21</v>
      </c>
      <c r="L389" s="119">
        <v>16489.21</v>
      </c>
      <c r="M389" s="119">
        <v>12985.56</v>
      </c>
      <c r="N389" s="119">
        <v>3503.65</v>
      </c>
    </row>
    <row r="390" spans="1:14" s="90" customFormat="1" ht="12" hidden="1" customHeight="1" outlineLevel="1" x14ac:dyDescent="0.2">
      <c r="A390" s="383" t="s">
        <v>397</v>
      </c>
      <c r="B390" s="383"/>
      <c r="C390" s="118"/>
      <c r="D390" s="119">
        <v>16489.21</v>
      </c>
      <c r="E390" s="384">
        <v>16489.21</v>
      </c>
      <c r="F390" s="384"/>
      <c r="G390" s="119">
        <v>16489.21</v>
      </c>
      <c r="H390" s="119">
        <v>10512.12</v>
      </c>
      <c r="I390" s="119">
        <v>16489.21</v>
      </c>
      <c r="J390" s="119">
        <v>15252.88</v>
      </c>
      <c r="K390" s="119">
        <v>16489.21</v>
      </c>
      <c r="L390" s="119">
        <v>16489.21</v>
      </c>
      <c r="M390" s="119">
        <v>12985.56</v>
      </c>
      <c r="N390" s="119">
        <v>3503.65</v>
      </c>
    </row>
    <row r="391" spans="1:14" s="90" customFormat="1" ht="12" hidden="1" customHeight="1" outlineLevel="1" x14ac:dyDescent="0.2">
      <c r="A391" s="383" t="s">
        <v>397</v>
      </c>
      <c r="B391" s="383"/>
      <c r="C391" s="118"/>
      <c r="D391" s="119">
        <v>16489.21</v>
      </c>
      <c r="E391" s="384">
        <v>16489.21</v>
      </c>
      <c r="F391" s="384"/>
      <c r="G391" s="119">
        <v>16489.21</v>
      </c>
      <c r="H391" s="119">
        <v>10512.12</v>
      </c>
      <c r="I391" s="119">
        <v>16489.21</v>
      </c>
      <c r="J391" s="119">
        <v>15252.88</v>
      </c>
      <c r="K391" s="119">
        <v>16489.21</v>
      </c>
      <c r="L391" s="119">
        <v>16489.21</v>
      </c>
      <c r="M391" s="119">
        <v>12985.56</v>
      </c>
      <c r="N391" s="119">
        <v>3503.65</v>
      </c>
    </row>
    <row r="392" spans="1:14" s="90" customFormat="1" ht="12" hidden="1" customHeight="1" outlineLevel="1" x14ac:dyDescent="0.2">
      <c r="A392" s="383" t="s">
        <v>397</v>
      </c>
      <c r="B392" s="383"/>
      <c r="C392" s="118"/>
      <c r="D392" s="119">
        <v>16489.21</v>
      </c>
      <c r="E392" s="384">
        <v>16489.21</v>
      </c>
      <c r="F392" s="384"/>
      <c r="G392" s="119">
        <v>16489.21</v>
      </c>
      <c r="H392" s="119">
        <v>10512.12</v>
      </c>
      <c r="I392" s="119">
        <v>16489.21</v>
      </c>
      <c r="J392" s="119">
        <v>15252.88</v>
      </c>
      <c r="K392" s="119">
        <v>16489.21</v>
      </c>
      <c r="L392" s="119">
        <v>16489.21</v>
      </c>
      <c r="M392" s="119">
        <v>12985.56</v>
      </c>
      <c r="N392" s="119">
        <v>3503.65</v>
      </c>
    </row>
    <row r="393" spans="1:14" s="90" customFormat="1" ht="12" hidden="1" customHeight="1" outlineLevel="1" x14ac:dyDescent="0.2">
      <c r="A393" s="383" t="s">
        <v>397</v>
      </c>
      <c r="B393" s="383"/>
      <c r="C393" s="118"/>
      <c r="D393" s="119">
        <v>16489.21</v>
      </c>
      <c r="E393" s="384">
        <v>16489.21</v>
      </c>
      <c r="F393" s="384"/>
      <c r="G393" s="119">
        <v>16489.21</v>
      </c>
      <c r="H393" s="119">
        <v>10512.12</v>
      </c>
      <c r="I393" s="119">
        <v>16489.21</v>
      </c>
      <c r="J393" s="119">
        <v>15252.88</v>
      </c>
      <c r="K393" s="119">
        <v>16489.21</v>
      </c>
      <c r="L393" s="119">
        <v>16489.21</v>
      </c>
      <c r="M393" s="119">
        <v>12985.56</v>
      </c>
      <c r="N393" s="119">
        <v>3503.65</v>
      </c>
    </row>
    <row r="394" spans="1:14" s="90" customFormat="1" ht="12" hidden="1" customHeight="1" outlineLevel="1" x14ac:dyDescent="0.2">
      <c r="A394" s="383" t="s">
        <v>397</v>
      </c>
      <c r="B394" s="383"/>
      <c r="C394" s="118"/>
      <c r="D394" s="119">
        <v>16489.21</v>
      </c>
      <c r="E394" s="384">
        <v>16489.21</v>
      </c>
      <c r="F394" s="384"/>
      <c r="G394" s="119">
        <v>16489.21</v>
      </c>
      <c r="H394" s="119">
        <v>10512.12</v>
      </c>
      <c r="I394" s="119">
        <v>16489.21</v>
      </c>
      <c r="J394" s="119">
        <v>15252.88</v>
      </c>
      <c r="K394" s="119">
        <v>16489.21</v>
      </c>
      <c r="L394" s="119">
        <v>16489.21</v>
      </c>
      <c r="M394" s="119">
        <v>12985.56</v>
      </c>
      <c r="N394" s="119">
        <v>3503.65</v>
      </c>
    </row>
    <row r="395" spans="1:14" s="90" customFormat="1" ht="12" hidden="1" customHeight="1" outlineLevel="1" x14ac:dyDescent="0.2">
      <c r="A395" s="383" t="s">
        <v>397</v>
      </c>
      <c r="B395" s="383"/>
      <c r="C395" s="118"/>
      <c r="D395" s="119">
        <v>16489.21</v>
      </c>
      <c r="E395" s="384">
        <v>16489.21</v>
      </c>
      <c r="F395" s="384"/>
      <c r="G395" s="119">
        <v>16489.21</v>
      </c>
      <c r="H395" s="119">
        <v>10512.12</v>
      </c>
      <c r="I395" s="119">
        <v>16489.21</v>
      </c>
      <c r="J395" s="119">
        <v>15252.88</v>
      </c>
      <c r="K395" s="119">
        <v>16489.21</v>
      </c>
      <c r="L395" s="119">
        <v>16489.21</v>
      </c>
      <c r="M395" s="119">
        <v>12985.56</v>
      </c>
      <c r="N395" s="119">
        <v>3503.65</v>
      </c>
    </row>
    <row r="396" spans="1:14" s="90" customFormat="1" ht="12" hidden="1" customHeight="1" outlineLevel="1" x14ac:dyDescent="0.2">
      <c r="A396" s="383" t="s">
        <v>397</v>
      </c>
      <c r="B396" s="383"/>
      <c r="C396" s="118"/>
      <c r="D396" s="119">
        <v>16489.21</v>
      </c>
      <c r="E396" s="384">
        <v>16489.21</v>
      </c>
      <c r="F396" s="384"/>
      <c r="G396" s="119">
        <v>16489.21</v>
      </c>
      <c r="H396" s="119">
        <v>10512.12</v>
      </c>
      <c r="I396" s="119">
        <v>16489.21</v>
      </c>
      <c r="J396" s="119">
        <v>15252.88</v>
      </c>
      <c r="K396" s="119">
        <v>16489.21</v>
      </c>
      <c r="L396" s="119">
        <v>16489.21</v>
      </c>
      <c r="M396" s="119">
        <v>12985.56</v>
      </c>
      <c r="N396" s="119">
        <v>3503.65</v>
      </c>
    </row>
    <row r="397" spans="1:14" s="90" customFormat="1" ht="12" hidden="1" customHeight="1" outlineLevel="1" x14ac:dyDescent="0.2">
      <c r="A397" s="383" t="s">
        <v>397</v>
      </c>
      <c r="B397" s="383"/>
      <c r="C397" s="118"/>
      <c r="D397" s="119">
        <v>16489.21</v>
      </c>
      <c r="E397" s="384">
        <v>16489.21</v>
      </c>
      <c r="F397" s="384"/>
      <c r="G397" s="119">
        <v>16489.21</v>
      </c>
      <c r="H397" s="119">
        <v>10512.12</v>
      </c>
      <c r="I397" s="119">
        <v>16489.21</v>
      </c>
      <c r="J397" s="119">
        <v>15252.88</v>
      </c>
      <c r="K397" s="119">
        <v>16489.21</v>
      </c>
      <c r="L397" s="119">
        <v>16489.21</v>
      </c>
      <c r="M397" s="119">
        <v>12985.56</v>
      </c>
      <c r="N397" s="119">
        <v>3503.65</v>
      </c>
    </row>
    <row r="398" spans="1:14" s="90" customFormat="1" ht="12" hidden="1" customHeight="1" outlineLevel="1" x14ac:dyDescent="0.2">
      <c r="A398" s="383" t="s">
        <v>397</v>
      </c>
      <c r="B398" s="383"/>
      <c r="C398" s="118"/>
      <c r="D398" s="119">
        <v>16489.21</v>
      </c>
      <c r="E398" s="384">
        <v>16489.21</v>
      </c>
      <c r="F398" s="384"/>
      <c r="G398" s="119">
        <v>16489.21</v>
      </c>
      <c r="H398" s="119">
        <v>10512.12</v>
      </c>
      <c r="I398" s="119">
        <v>16489.21</v>
      </c>
      <c r="J398" s="119">
        <v>15252.88</v>
      </c>
      <c r="K398" s="119">
        <v>16489.21</v>
      </c>
      <c r="L398" s="119">
        <v>16489.21</v>
      </c>
      <c r="M398" s="119">
        <v>12985.56</v>
      </c>
      <c r="N398" s="119">
        <v>3503.65</v>
      </c>
    </row>
    <row r="399" spans="1:14" s="90" customFormat="1" ht="12" hidden="1" customHeight="1" outlineLevel="1" x14ac:dyDescent="0.2">
      <c r="A399" s="383" t="s">
        <v>397</v>
      </c>
      <c r="B399" s="383"/>
      <c r="C399" s="118"/>
      <c r="D399" s="119">
        <v>16489.21</v>
      </c>
      <c r="E399" s="384">
        <v>16489.21</v>
      </c>
      <c r="F399" s="384"/>
      <c r="G399" s="119">
        <v>16489.21</v>
      </c>
      <c r="H399" s="119">
        <v>10512.12</v>
      </c>
      <c r="I399" s="119">
        <v>16489.21</v>
      </c>
      <c r="J399" s="119">
        <v>15252.88</v>
      </c>
      <c r="K399" s="119">
        <v>16489.21</v>
      </c>
      <c r="L399" s="119">
        <v>16489.21</v>
      </c>
      <c r="M399" s="119">
        <v>12985.56</v>
      </c>
      <c r="N399" s="119">
        <v>3503.65</v>
      </c>
    </row>
    <row r="400" spans="1:14" s="90" customFormat="1" ht="12" hidden="1" customHeight="1" outlineLevel="1" x14ac:dyDescent="0.2">
      <c r="A400" s="383" t="s">
        <v>397</v>
      </c>
      <c r="B400" s="383"/>
      <c r="C400" s="118"/>
      <c r="D400" s="119">
        <v>16489.21</v>
      </c>
      <c r="E400" s="384">
        <v>16489.21</v>
      </c>
      <c r="F400" s="384"/>
      <c r="G400" s="119">
        <v>16489.21</v>
      </c>
      <c r="H400" s="119">
        <v>10512.12</v>
      </c>
      <c r="I400" s="119">
        <v>16489.21</v>
      </c>
      <c r="J400" s="119">
        <v>15252.88</v>
      </c>
      <c r="K400" s="119">
        <v>16489.21</v>
      </c>
      <c r="L400" s="119">
        <v>16489.21</v>
      </c>
      <c r="M400" s="119">
        <v>12985.56</v>
      </c>
      <c r="N400" s="119">
        <v>3503.65</v>
      </c>
    </row>
    <row r="401" spans="1:14" s="90" customFormat="1" ht="12" hidden="1" customHeight="1" outlineLevel="1" x14ac:dyDescent="0.2">
      <c r="A401" s="383" t="s">
        <v>397</v>
      </c>
      <c r="B401" s="383"/>
      <c r="C401" s="118"/>
      <c r="D401" s="119">
        <v>16489.21</v>
      </c>
      <c r="E401" s="384">
        <v>16489.21</v>
      </c>
      <c r="F401" s="384"/>
      <c r="G401" s="119">
        <v>16489.21</v>
      </c>
      <c r="H401" s="119">
        <v>10512.12</v>
      </c>
      <c r="I401" s="119">
        <v>16489.21</v>
      </c>
      <c r="J401" s="119">
        <v>15252.88</v>
      </c>
      <c r="K401" s="119">
        <v>16489.21</v>
      </c>
      <c r="L401" s="119">
        <v>16489.21</v>
      </c>
      <c r="M401" s="119">
        <v>12985.56</v>
      </c>
      <c r="N401" s="119">
        <v>3503.65</v>
      </c>
    </row>
    <row r="402" spans="1:14" s="90" customFormat="1" ht="12" hidden="1" customHeight="1" outlineLevel="1" x14ac:dyDescent="0.2">
      <c r="A402" s="383" t="s">
        <v>397</v>
      </c>
      <c r="B402" s="383"/>
      <c r="C402" s="118"/>
      <c r="D402" s="119">
        <v>16489.21</v>
      </c>
      <c r="E402" s="384">
        <v>16489.21</v>
      </c>
      <c r="F402" s="384"/>
      <c r="G402" s="119">
        <v>16489.21</v>
      </c>
      <c r="H402" s="119">
        <v>10512.12</v>
      </c>
      <c r="I402" s="119">
        <v>16489.21</v>
      </c>
      <c r="J402" s="119">
        <v>15252.88</v>
      </c>
      <c r="K402" s="119">
        <v>16489.21</v>
      </c>
      <c r="L402" s="119">
        <v>16489.21</v>
      </c>
      <c r="M402" s="119">
        <v>12985.56</v>
      </c>
      <c r="N402" s="119">
        <v>3503.65</v>
      </c>
    </row>
    <row r="403" spans="1:14" s="90" customFormat="1" ht="12" hidden="1" customHeight="1" outlineLevel="1" x14ac:dyDescent="0.2">
      <c r="A403" s="383" t="s">
        <v>397</v>
      </c>
      <c r="B403" s="383"/>
      <c r="C403" s="118"/>
      <c r="D403" s="119">
        <v>16489.21</v>
      </c>
      <c r="E403" s="384">
        <v>16489.21</v>
      </c>
      <c r="F403" s="384"/>
      <c r="G403" s="119">
        <v>16489.21</v>
      </c>
      <c r="H403" s="119">
        <v>10512.12</v>
      </c>
      <c r="I403" s="119">
        <v>16489.21</v>
      </c>
      <c r="J403" s="119">
        <v>15252.88</v>
      </c>
      <c r="K403" s="119">
        <v>16489.21</v>
      </c>
      <c r="L403" s="119">
        <v>16489.21</v>
      </c>
      <c r="M403" s="119">
        <v>12985.56</v>
      </c>
      <c r="N403" s="119">
        <v>3503.65</v>
      </c>
    </row>
    <row r="404" spans="1:14" s="90" customFormat="1" ht="12" hidden="1" customHeight="1" outlineLevel="1" x14ac:dyDescent="0.2">
      <c r="A404" s="383" t="s">
        <v>397</v>
      </c>
      <c r="B404" s="383"/>
      <c r="C404" s="118"/>
      <c r="D404" s="119">
        <v>16489.21</v>
      </c>
      <c r="E404" s="384">
        <v>16489.21</v>
      </c>
      <c r="F404" s="384"/>
      <c r="G404" s="119">
        <v>16489.21</v>
      </c>
      <c r="H404" s="119">
        <v>10512.12</v>
      </c>
      <c r="I404" s="119">
        <v>16489.21</v>
      </c>
      <c r="J404" s="119">
        <v>15252.88</v>
      </c>
      <c r="K404" s="119">
        <v>16489.21</v>
      </c>
      <c r="L404" s="119">
        <v>16489.21</v>
      </c>
      <c r="M404" s="119">
        <v>12985.56</v>
      </c>
      <c r="N404" s="119">
        <v>3503.65</v>
      </c>
    </row>
    <row r="405" spans="1:14" s="90" customFormat="1" ht="12" hidden="1" customHeight="1" outlineLevel="1" x14ac:dyDescent="0.2">
      <c r="A405" s="383" t="s">
        <v>397</v>
      </c>
      <c r="B405" s="383"/>
      <c r="C405" s="118"/>
      <c r="D405" s="119">
        <v>16489.21</v>
      </c>
      <c r="E405" s="384">
        <v>16489.21</v>
      </c>
      <c r="F405" s="384"/>
      <c r="G405" s="119">
        <v>16489.21</v>
      </c>
      <c r="H405" s="119">
        <v>10512.12</v>
      </c>
      <c r="I405" s="119">
        <v>16489.21</v>
      </c>
      <c r="J405" s="119">
        <v>15252.88</v>
      </c>
      <c r="K405" s="119">
        <v>16489.21</v>
      </c>
      <c r="L405" s="119">
        <v>16489.21</v>
      </c>
      <c r="M405" s="119">
        <v>12985.56</v>
      </c>
      <c r="N405" s="119">
        <v>3503.65</v>
      </c>
    </row>
    <row r="406" spans="1:14" s="90" customFormat="1" ht="12" hidden="1" customHeight="1" outlineLevel="1" x14ac:dyDescent="0.2">
      <c r="A406" s="383" t="s">
        <v>397</v>
      </c>
      <c r="B406" s="383"/>
      <c r="C406" s="118"/>
      <c r="D406" s="119">
        <v>16489.21</v>
      </c>
      <c r="E406" s="384">
        <v>16489.21</v>
      </c>
      <c r="F406" s="384"/>
      <c r="G406" s="119">
        <v>16489.21</v>
      </c>
      <c r="H406" s="119">
        <v>10512.12</v>
      </c>
      <c r="I406" s="119">
        <v>16489.21</v>
      </c>
      <c r="J406" s="119">
        <v>15252.88</v>
      </c>
      <c r="K406" s="119">
        <v>16489.21</v>
      </c>
      <c r="L406" s="119">
        <v>16489.21</v>
      </c>
      <c r="M406" s="119">
        <v>12985.56</v>
      </c>
      <c r="N406" s="119">
        <v>3503.65</v>
      </c>
    </row>
    <row r="407" spans="1:14" s="90" customFormat="1" ht="12" hidden="1" customHeight="1" outlineLevel="1" x14ac:dyDescent="0.2">
      <c r="A407" s="383" t="s">
        <v>397</v>
      </c>
      <c r="B407" s="383"/>
      <c r="C407" s="118"/>
      <c r="D407" s="119">
        <v>16489.21</v>
      </c>
      <c r="E407" s="384">
        <v>16489.21</v>
      </c>
      <c r="F407" s="384"/>
      <c r="G407" s="119">
        <v>16489.21</v>
      </c>
      <c r="H407" s="119">
        <v>10512.12</v>
      </c>
      <c r="I407" s="119">
        <v>16489.21</v>
      </c>
      <c r="J407" s="119">
        <v>15252.88</v>
      </c>
      <c r="K407" s="119">
        <v>16489.21</v>
      </c>
      <c r="L407" s="119">
        <v>16489.21</v>
      </c>
      <c r="M407" s="119">
        <v>12985.56</v>
      </c>
      <c r="N407" s="119">
        <v>3503.65</v>
      </c>
    </row>
    <row r="408" spans="1:14" s="90" customFormat="1" ht="12" hidden="1" customHeight="1" outlineLevel="1" x14ac:dyDescent="0.2">
      <c r="A408" s="383" t="s">
        <v>398</v>
      </c>
      <c r="B408" s="383"/>
      <c r="C408" s="118"/>
      <c r="D408" s="119">
        <v>30907.14</v>
      </c>
      <c r="E408" s="384">
        <v>30907.14</v>
      </c>
      <c r="F408" s="384"/>
      <c r="G408" s="119">
        <v>30907.14</v>
      </c>
      <c r="H408" s="119">
        <v>2318.04</v>
      </c>
      <c r="I408" s="119">
        <v>30907.14</v>
      </c>
      <c r="J408" s="119">
        <v>8241.92</v>
      </c>
      <c r="K408" s="119">
        <v>30907.14</v>
      </c>
      <c r="L408" s="119">
        <v>30907.14</v>
      </c>
      <c r="M408" s="119">
        <v>5408.76</v>
      </c>
      <c r="N408" s="119">
        <v>25498.38</v>
      </c>
    </row>
    <row r="409" spans="1:14" s="90" customFormat="1" ht="12" hidden="1" customHeight="1" outlineLevel="1" x14ac:dyDescent="0.2">
      <c r="A409" s="383" t="s">
        <v>398</v>
      </c>
      <c r="B409" s="383"/>
      <c r="C409" s="118"/>
      <c r="D409" s="119">
        <v>30907.14</v>
      </c>
      <c r="E409" s="384">
        <v>30907.14</v>
      </c>
      <c r="F409" s="384"/>
      <c r="G409" s="119">
        <v>30907.14</v>
      </c>
      <c r="H409" s="119">
        <v>2318.04</v>
      </c>
      <c r="I409" s="119">
        <v>30907.14</v>
      </c>
      <c r="J409" s="119">
        <v>8241.92</v>
      </c>
      <c r="K409" s="119">
        <v>30907.14</v>
      </c>
      <c r="L409" s="119">
        <v>30907.14</v>
      </c>
      <c r="M409" s="119">
        <v>5408.76</v>
      </c>
      <c r="N409" s="119">
        <v>25498.38</v>
      </c>
    </row>
    <row r="410" spans="1:14" s="90" customFormat="1" ht="12" hidden="1" customHeight="1" outlineLevel="1" x14ac:dyDescent="0.2">
      <c r="A410" s="383" t="s">
        <v>399</v>
      </c>
      <c r="B410" s="383"/>
      <c r="C410" s="118"/>
      <c r="D410" s="119">
        <v>17267.86</v>
      </c>
      <c r="E410" s="384">
        <v>17267.86</v>
      </c>
      <c r="F410" s="384"/>
      <c r="G410" s="118"/>
      <c r="H410" s="118"/>
      <c r="I410" s="119">
        <v>34535.72</v>
      </c>
      <c r="J410" s="121">
        <v>3741.4</v>
      </c>
      <c r="K410" s="119">
        <v>17267.86</v>
      </c>
      <c r="L410" s="119">
        <v>17267.86</v>
      </c>
      <c r="M410" s="121">
        <v>2014.6</v>
      </c>
      <c r="N410" s="119">
        <v>15253.26</v>
      </c>
    </row>
    <row r="411" spans="1:14" s="90" customFormat="1" ht="12" hidden="1" outlineLevel="1" x14ac:dyDescent="0.2">
      <c r="A411" s="383" t="s">
        <v>399</v>
      </c>
      <c r="B411" s="383"/>
      <c r="C411" s="118"/>
      <c r="D411" s="119">
        <v>17267.86</v>
      </c>
      <c r="E411" s="384">
        <v>17267.86</v>
      </c>
      <c r="F411" s="384"/>
      <c r="G411" s="118"/>
      <c r="H411" s="118"/>
      <c r="I411" s="119">
        <v>34535.72</v>
      </c>
      <c r="J411" s="121">
        <v>3741.4</v>
      </c>
      <c r="K411" s="119">
        <v>17267.86</v>
      </c>
      <c r="L411" s="119">
        <v>17267.86</v>
      </c>
      <c r="M411" s="121">
        <v>2014.6</v>
      </c>
      <c r="N411" s="119">
        <v>15253.26</v>
      </c>
    </row>
    <row r="412" spans="1:14" s="90" customFormat="1" ht="12" collapsed="1" x14ac:dyDescent="0.2">
      <c r="A412" s="389" t="s">
        <v>400</v>
      </c>
      <c r="B412" s="389"/>
      <c r="C412" s="116">
        <v>1801203.07</v>
      </c>
      <c r="D412" s="116">
        <v>1925207306.0899999</v>
      </c>
      <c r="E412" s="390">
        <v>1925191158.29</v>
      </c>
      <c r="F412" s="390"/>
      <c r="G412" s="117">
        <v>7156855.5</v>
      </c>
      <c r="H412" s="125"/>
      <c r="I412" s="116">
        <v>3084996332.4099998</v>
      </c>
      <c r="J412" s="116">
        <v>44027015.979999997</v>
      </c>
      <c r="K412" s="116">
        <v>1164088977.3500001</v>
      </c>
      <c r="L412" s="116">
        <v>1928064210.5599999</v>
      </c>
      <c r="M412" s="116">
        <v>29913385.120000001</v>
      </c>
      <c r="N412" s="116">
        <v>1898150825.4400001</v>
      </c>
    </row>
    <row r="413" spans="1:14" s="90" customFormat="1" ht="23.25" hidden="1" customHeight="1" outlineLevel="1" x14ac:dyDescent="0.2">
      <c r="A413" s="383" t="s">
        <v>401</v>
      </c>
      <c r="B413" s="383"/>
      <c r="C413" s="118"/>
      <c r="D413" s="119">
        <v>79464.289999999994</v>
      </c>
      <c r="E413" s="384">
        <v>79464.289999999994</v>
      </c>
      <c r="F413" s="384"/>
      <c r="G413" s="118"/>
      <c r="H413" s="118"/>
      <c r="I413" s="119">
        <v>79464.289999999994</v>
      </c>
      <c r="J413" s="118"/>
      <c r="K413" s="118"/>
      <c r="L413" s="119">
        <v>79464.289999999994</v>
      </c>
      <c r="M413" s="118"/>
      <c r="N413" s="119">
        <v>79464.289999999994</v>
      </c>
    </row>
    <row r="414" spans="1:14" s="90" customFormat="1" ht="12" hidden="1" customHeight="1" outlineLevel="1" x14ac:dyDescent="0.2">
      <c r="A414" s="383" t="s">
        <v>402</v>
      </c>
      <c r="B414" s="383"/>
      <c r="C414" s="119">
        <v>96563.75</v>
      </c>
      <c r="D414" s="119">
        <v>96562991.75</v>
      </c>
      <c r="E414" s="387">
        <v>95698203.799999997</v>
      </c>
      <c r="F414" s="387"/>
      <c r="G414" s="118"/>
      <c r="H414" s="118"/>
      <c r="I414" s="119">
        <v>96866616.75</v>
      </c>
      <c r="J414" s="119">
        <v>1609383.91</v>
      </c>
      <c r="K414" s="118"/>
      <c r="L414" s="119">
        <v>96866616.75</v>
      </c>
      <c r="M414" s="119">
        <v>1609383.91</v>
      </c>
      <c r="N414" s="119">
        <v>95257232.840000004</v>
      </c>
    </row>
    <row r="415" spans="1:14" s="90" customFormat="1" ht="12" hidden="1" customHeight="1" outlineLevel="1" x14ac:dyDescent="0.2">
      <c r="A415" s="383" t="s">
        <v>403</v>
      </c>
      <c r="B415" s="383"/>
      <c r="C415" s="119">
        <v>87552.37</v>
      </c>
      <c r="D415" s="119">
        <v>87552085.280000001</v>
      </c>
      <c r="E415" s="384">
        <v>87464532.909999996</v>
      </c>
      <c r="F415" s="384"/>
      <c r="G415" s="118"/>
      <c r="H415" s="118"/>
      <c r="I415" s="119">
        <v>87552085.280000001</v>
      </c>
      <c r="J415" s="119">
        <v>1457742.24</v>
      </c>
      <c r="K415" s="118"/>
      <c r="L415" s="119">
        <v>87552085.280000001</v>
      </c>
      <c r="M415" s="119">
        <v>1457742.24</v>
      </c>
      <c r="N415" s="119">
        <v>86094343.040000007</v>
      </c>
    </row>
    <row r="416" spans="1:14" s="90" customFormat="1" ht="12" hidden="1" customHeight="1" outlineLevel="1" x14ac:dyDescent="0.2">
      <c r="A416" s="383" t="s">
        <v>404</v>
      </c>
      <c r="B416" s="383"/>
      <c r="C416" s="119">
        <v>4188.2299999999996</v>
      </c>
      <c r="D416" s="121">
        <v>4187763.6</v>
      </c>
      <c r="E416" s="384">
        <v>4183575.37</v>
      </c>
      <c r="F416" s="384"/>
      <c r="G416" s="118"/>
      <c r="H416" s="118"/>
      <c r="I416" s="121">
        <v>4187763.6</v>
      </c>
      <c r="J416" s="119">
        <v>69726.240000000005</v>
      </c>
      <c r="K416" s="118"/>
      <c r="L416" s="121">
        <v>4187763.6</v>
      </c>
      <c r="M416" s="119">
        <v>69726.240000000005</v>
      </c>
      <c r="N416" s="119">
        <v>4118037.36</v>
      </c>
    </row>
    <row r="417" spans="1:14" s="90" customFormat="1" ht="12" hidden="1" customHeight="1" outlineLevel="1" x14ac:dyDescent="0.2">
      <c r="A417" s="383" t="s">
        <v>405</v>
      </c>
      <c r="B417" s="383"/>
      <c r="C417" s="119">
        <v>69419.98</v>
      </c>
      <c r="D417" s="119">
        <v>69419863.109999999</v>
      </c>
      <c r="E417" s="384">
        <v>69350443.129999995</v>
      </c>
      <c r="F417" s="384"/>
      <c r="G417" s="118"/>
      <c r="H417" s="118"/>
      <c r="I417" s="119">
        <v>69419863.109999999</v>
      </c>
      <c r="J417" s="119">
        <v>1155840.72</v>
      </c>
      <c r="K417" s="118"/>
      <c r="L417" s="119">
        <v>69419863.109999999</v>
      </c>
      <c r="M417" s="119">
        <v>1155840.72</v>
      </c>
      <c r="N417" s="119">
        <v>68264022.390000001</v>
      </c>
    </row>
    <row r="418" spans="1:14" s="90" customFormat="1" ht="12" hidden="1" customHeight="1" outlineLevel="1" x14ac:dyDescent="0.2">
      <c r="A418" s="383" t="s">
        <v>406</v>
      </c>
      <c r="B418" s="383"/>
      <c r="C418" s="119">
        <v>65307.48</v>
      </c>
      <c r="D418" s="119">
        <v>65277459.049999997</v>
      </c>
      <c r="E418" s="384">
        <v>65212151.57</v>
      </c>
      <c r="F418" s="384"/>
      <c r="G418" s="118"/>
      <c r="H418" s="118"/>
      <c r="I418" s="119">
        <v>65277459.049999997</v>
      </c>
      <c r="J418" s="119">
        <v>1086869.22</v>
      </c>
      <c r="K418" s="118"/>
      <c r="L418" s="119">
        <v>65277459.049999997</v>
      </c>
      <c r="M418" s="119">
        <v>1086869.22</v>
      </c>
      <c r="N418" s="119">
        <v>64190589.829999998</v>
      </c>
    </row>
    <row r="419" spans="1:14" s="90" customFormat="1" ht="12" hidden="1" customHeight="1" outlineLevel="1" x14ac:dyDescent="0.2">
      <c r="A419" s="383" t="s">
        <v>407</v>
      </c>
      <c r="B419" s="383"/>
      <c r="C419" s="119">
        <v>59016.25</v>
      </c>
      <c r="D419" s="121">
        <v>59015743.5</v>
      </c>
      <c r="E419" s="384">
        <v>58956727.25</v>
      </c>
      <c r="F419" s="384"/>
      <c r="G419" s="118"/>
      <c r="H419" s="118"/>
      <c r="I419" s="121">
        <v>59015743.5</v>
      </c>
      <c r="J419" s="119">
        <v>982612.14</v>
      </c>
      <c r="K419" s="118"/>
      <c r="L419" s="121">
        <v>59015743.5</v>
      </c>
      <c r="M419" s="119">
        <v>982612.14</v>
      </c>
      <c r="N419" s="119">
        <v>58033131.359999999</v>
      </c>
    </row>
    <row r="420" spans="1:14" s="90" customFormat="1" ht="12" hidden="1" customHeight="1" outlineLevel="1" x14ac:dyDescent="0.2">
      <c r="A420" s="383" t="s">
        <v>408</v>
      </c>
      <c r="B420" s="383"/>
      <c r="C420" s="119">
        <v>56935.15</v>
      </c>
      <c r="D420" s="119">
        <v>56934879.270000003</v>
      </c>
      <c r="E420" s="384">
        <v>56877944.119999997</v>
      </c>
      <c r="F420" s="384"/>
      <c r="G420" s="118"/>
      <c r="H420" s="118"/>
      <c r="I420" s="119">
        <v>56934879.270000003</v>
      </c>
      <c r="J420" s="119">
        <v>947965.74</v>
      </c>
      <c r="K420" s="118"/>
      <c r="L420" s="119">
        <v>56934879.270000003</v>
      </c>
      <c r="M420" s="119">
        <v>947965.74</v>
      </c>
      <c r="N420" s="119">
        <v>55986913.530000001</v>
      </c>
    </row>
    <row r="421" spans="1:14" s="90" customFormat="1" ht="12" hidden="1" customHeight="1" outlineLevel="1" x14ac:dyDescent="0.2">
      <c r="A421" s="383" t="s">
        <v>409</v>
      </c>
      <c r="B421" s="383"/>
      <c r="C421" s="119">
        <v>15397.81</v>
      </c>
      <c r="D421" s="119">
        <v>15397177.630000001</v>
      </c>
      <c r="E421" s="384">
        <v>15381779.82</v>
      </c>
      <c r="F421" s="384"/>
      <c r="G421" s="118"/>
      <c r="H421" s="118"/>
      <c r="I421" s="119">
        <v>15397177.630000001</v>
      </c>
      <c r="J421" s="119">
        <v>256363.02</v>
      </c>
      <c r="K421" s="118"/>
      <c r="L421" s="119">
        <v>15397177.630000001</v>
      </c>
      <c r="M421" s="119">
        <v>256363.02</v>
      </c>
      <c r="N421" s="119">
        <v>15140814.609999999</v>
      </c>
    </row>
    <row r="422" spans="1:14" s="90" customFormat="1" ht="12" hidden="1" customHeight="1" outlineLevel="1" x14ac:dyDescent="0.2">
      <c r="A422" s="383" t="s">
        <v>410</v>
      </c>
      <c r="B422" s="383"/>
      <c r="C422" s="119">
        <v>69849.33</v>
      </c>
      <c r="D422" s="119">
        <v>69849323.790000007</v>
      </c>
      <c r="E422" s="384">
        <v>69779474.459999993</v>
      </c>
      <c r="F422" s="384"/>
      <c r="G422" s="118"/>
      <c r="H422" s="118"/>
      <c r="I422" s="119">
        <v>69849323.790000007</v>
      </c>
      <c r="J422" s="119">
        <v>1162991.22</v>
      </c>
      <c r="K422" s="118"/>
      <c r="L422" s="119">
        <v>69849323.790000007</v>
      </c>
      <c r="M422" s="119">
        <v>1162991.22</v>
      </c>
      <c r="N422" s="119">
        <v>68686332.569999993</v>
      </c>
    </row>
    <row r="423" spans="1:14" s="90" customFormat="1" ht="12" hidden="1" customHeight="1" outlineLevel="1" x14ac:dyDescent="0.2">
      <c r="A423" s="383" t="s">
        <v>411</v>
      </c>
      <c r="B423" s="383"/>
      <c r="C423" s="119">
        <v>86249.23</v>
      </c>
      <c r="D423" s="119">
        <v>86249239.780000001</v>
      </c>
      <c r="E423" s="384">
        <v>86162990.549999997</v>
      </c>
      <c r="F423" s="384"/>
      <c r="G423" s="118"/>
      <c r="H423" s="118"/>
      <c r="I423" s="119">
        <v>86249239.780000001</v>
      </c>
      <c r="J423" s="119">
        <v>1436049.84</v>
      </c>
      <c r="K423" s="118"/>
      <c r="L423" s="119">
        <v>86249239.780000001</v>
      </c>
      <c r="M423" s="119">
        <v>1436049.84</v>
      </c>
      <c r="N423" s="119">
        <v>84813189.939999998</v>
      </c>
    </row>
    <row r="424" spans="1:14" s="90" customFormat="1" ht="12" hidden="1" customHeight="1" outlineLevel="1" x14ac:dyDescent="0.2">
      <c r="A424" s="383" t="s">
        <v>412</v>
      </c>
      <c r="B424" s="383"/>
      <c r="C424" s="122">
        <v>0.68</v>
      </c>
      <c r="D424" s="119">
        <v>114804807.58</v>
      </c>
      <c r="E424" s="387">
        <v>114804806.90000001</v>
      </c>
      <c r="F424" s="387"/>
      <c r="G424" s="118"/>
      <c r="H424" s="118"/>
      <c r="I424" s="119">
        <v>114804807.58</v>
      </c>
      <c r="J424" s="119">
        <v>1913413.44</v>
      </c>
      <c r="K424" s="118"/>
      <c r="L424" s="119">
        <v>114804807.58</v>
      </c>
      <c r="M424" s="119">
        <v>1913413.44</v>
      </c>
      <c r="N424" s="119">
        <v>112891394.14</v>
      </c>
    </row>
    <row r="425" spans="1:14" s="90" customFormat="1" ht="12" hidden="1" customHeight="1" outlineLevel="1" x14ac:dyDescent="0.2">
      <c r="A425" s="383" t="s">
        <v>413</v>
      </c>
      <c r="B425" s="383"/>
      <c r="C425" s="121">
        <v>7943.3</v>
      </c>
      <c r="D425" s="121">
        <v>7943296.9000000004</v>
      </c>
      <c r="E425" s="387">
        <v>7935353.5999999996</v>
      </c>
      <c r="F425" s="387"/>
      <c r="G425" s="118"/>
      <c r="H425" s="118"/>
      <c r="I425" s="121">
        <v>7943296.9000000004</v>
      </c>
      <c r="J425" s="121">
        <v>396767.7</v>
      </c>
      <c r="K425" s="118"/>
      <c r="L425" s="121">
        <v>7943296.9000000004</v>
      </c>
      <c r="M425" s="121">
        <v>396767.7</v>
      </c>
      <c r="N425" s="121">
        <v>7546529.2000000002</v>
      </c>
    </row>
    <row r="426" spans="1:14" s="90" customFormat="1" ht="12" hidden="1" customHeight="1" outlineLevel="1" x14ac:dyDescent="0.2">
      <c r="A426" s="383" t="s">
        <v>414</v>
      </c>
      <c r="B426" s="383"/>
      <c r="C426" s="122">
        <v>923.72</v>
      </c>
      <c r="D426" s="119">
        <v>923723.72</v>
      </c>
      <c r="E426" s="388">
        <v>922800</v>
      </c>
      <c r="F426" s="388"/>
      <c r="G426" s="118"/>
      <c r="H426" s="118"/>
      <c r="I426" s="119">
        <v>923723.72</v>
      </c>
      <c r="J426" s="119">
        <v>15379.98</v>
      </c>
      <c r="K426" s="118"/>
      <c r="L426" s="119">
        <v>923723.72</v>
      </c>
      <c r="M426" s="119">
        <v>15379.98</v>
      </c>
      <c r="N426" s="119">
        <v>908343.74</v>
      </c>
    </row>
    <row r="427" spans="1:14" s="90" customFormat="1" ht="12" hidden="1" customHeight="1" outlineLevel="1" x14ac:dyDescent="0.2">
      <c r="A427" s="383" t="s">
        <v>415</v>
      </c>
      <c r="B427" s="383"/>
      <c r="C427" s="122">
        <v>831.33</v>
      </c>
      <c r="D427" s="119">
        <v>831329.57</v>
      </c>
      <c r="E427" s="384">
        <v>830498.24</v>
      </c>
      <c r="F427" s="384"/>
      <c r="G427" s="118"/>
      <c r="H427" s="118"/>
      <c r="I427" s="119">
        <v>831329.57</v>
      </c>
      <c r="J427" s="119">
        <v>13841.64</v>
      </c>
      <c r="K427" s="118"/>
      <c r="L427" s="119">
        <v>831329.57</v>
      </c>
      <c r="M427" s="119">
        <v>13841.64</v>
      </c>
      <c r="N427" s="119">
        <v>817487.93</v>
      </c>
    </row>
    <row r="428" spans="1:14" s="90" customFormat="1" ht="12" hidden="1" customHeight="1" outlineLevel="1" x14ac:dyDescent="0.2">
      <c r="A428" s="383" t="s">
        <v>416</v>
      </c>
      <c r="B428" s="383"/>
      <c r="C428" s="119">
        <v>1570.51</v>
      </c>
      <c r="D428" s="119">
        <v>1570503.71</v>
      </c>
      <c r="E428" s="387">
        <v>1568933.2</v>
      </c>
      <c r="F428" s="387"/>
      <c r="G428" s="118"/>
      <c r="H428" s="118"/>
      <c r="I428" s="119">
        <v>1570503.71</v>
      </c>
      <c r="J428" s="121">
        <v>26148.9</v>
      </c>
      <c r="K428" s="118"/>
      <c r="L428" s="119">
        <v>1570503.71</v>
      </c>
      <c r="M428" s="121">
        <v>26148.9</v>
      </c>
      <c r="N428" s="119">
        <v>1544354.81</v>
      </c>
    </row>
    <row r="429" spans="1:14" s="90" customFormat="1" ht="12" hidden="1" customHeight="1" outlineLevel="1" x14ac:dyDescent="0.2">
      <c r="A429" s="383" t="s">
        <v>417</v>
      </c>
      <c r="B429" s="383"/>
      <c r="C429" s="119">
        <v>1257.6099999999999</v>
      </c>
      <c r="D429" s="119">
        <v>1257610.1200000001</v>
      </c>
      <c r="E429" s="384">
        <v>1256352.51</v>
      </c>
      <c r="F429" s="384"/>
      <c r="G429" s="118"/>
      <c r="H429" s="118"/>
      <c r="I429" s="119">
        <v>1257610.1200000001</v>
      </c>
      <c r="J429" s="119">
        <v>20939.22</v>
      </c>
      <c r="K429" s="118"/>
      <c r="L429" s="119">
        <v>1257610.1200000001</v>
      </c>
      <c r="M429" s="119">
        <v>20939.22</v>
      </c>
      <c r="N429" s="121">
        <v>1236670.8999999999</v>
      </c>
    </row>
    <row r="430" spans="1:14" s="90" customFormat="1" ht="12" hidden="1" customHeight="1" outlineLevel="1" x14ac:dyDescent="0.2">
      <c r="A430" s="383" t="s">
        <v>418</v>
      </c>
      <c r="B430" s="383"/>
      <c r="C430" s="119">
        <v>1570.51</v>
      </c>
      <c r="D430" s="119">
        <v>1570503.71</v>
      </c>
      <c r="E430" s="387">
        <v>1568933.2</v>
      </c>
      <c r="F430" s="387"/>
      <c r="G430" s="118"/>
      <c r="H430" s="118"/>
      <c r="I430" s="119">
        <v>1570503.71</v>
      </c>
      <c r="J430" s="121">
        <v>26148.9</v>
      </c>
      <c r="K430" s="118"/>
      <c r="L430" s="119">
        <v>1570503.71</v>
      </c>
      <c r="M430" s="121">
        <v>26148.9</v>
      </c>
      <c r="N430" s="119">
        <v>1544354.81</v>
      </c>
    </row>
    <row r="431" spans="1:14" s="90" customFormat="1" ht="12" hidden="1" customHeight="1" outlineLevel="1" x14ac:dyDescent="0.2">
      <c r="A431" s="383" t="s">
        <v>419</v>
      </c>
      <c r="B431" s="383"/>
      <c r="C431" s="119">
        <v>1570.51</v>
      </c>
      <c r="D431" s="119">
        <v>1570503.71</v>
      </c>
      <c r="E431" s="387">
        <v>1568933.2</v>
      </c>
      <c r="F431" s="387"/>
      <c r="G431" s="118"/>
      <c r="H431" s="118"/>
      <c r="I431" s="119">
        <v>1570503.71</v>
      </c>
      <c r="J431" s="121">
        <v>26148.9</v>
      </c>
      <c r="K431" s="118"/>
      <c r="L431" s="119">
        <v>1570503.71</v>
      </c>
      <c r="M431" s="121">
        <v>26148.9</v>
      </c>
      <c r="N431" s="119">
        <v>1544354.81</v>
      </c>
    </row>
    <row r="432" spans="1:14" s="90" customFormat="1" ht="12" hidden="1" customHeight="1" outlineLevel="1" x14ac:dyDescent="0.2">
      <c r="A432" s="383" t="s">
        <v>420</v>
      </c>
      <c r="B432" s="383"/>
      <c r="C432" s="119">
        <v>1570.51</v>
      </c>
      <c r="D432" s="119">
        <v>1570503.71</v>
      </c>
      <c r="E432" s="387">
        <v>1568933.2</v>
      </c>
      <c r="F432" s="387"/>
      <c r="G432" s="118"/>
      <c r="H432" s="118"/>
      <c r="I432" s="119">
        <v>1570503.71</v>
      </c>
      <c r="J432" s="121">
        <v>26148.9</v>
      </c>
      <c r="K432" s="118"/>
      <c r="L432" s="119">
        <v>1570503.71</v>
      </c>
      <c r="M432" s="121">
        <v>26148.9</v>
      </c>
      <c r="N432" s="119">
        <v>1544354.81</v>
      </c>
    </row>
    <row r="433" spans="1:14" s="90" customFormat="1" ht="12" hidden="1" customHeight="1" outlineLevel="1" x14ac:dyDescent="0.2">
      <c r="A433" s="383" t="s">
        <v>421</v>
      </c>
      <c r="B433" s="383"/>
      <c r="C433" s="119">
        <v>1570.44</v>
      </c>
      <c r="D433" s="119">
        <v>1570432.07</v>
      </c>
      <c r="E433" s="384">
        <v>1568861.63</v>
      </c>
      <c r="F433" s="384"/>
      <c r="G433" s="118"/>
      <c r="H433" s="118"/>
      <c r="I433" s="119">
        <v>1570432.07</v>
      </c>
      <c r="J433" s="121">
        <v>26147.7</v>
      </c>
      <c r="K433" s="118"/>
      <c r="L433" s="119">
        <v>1570432.07</v>
      </c>
      <c r="M433" s="121">
        <v>26147.7</v>
      </c>
      <c r="N433" s="119">
        <v>1544284.37</v>
      </c>
    </row>
    <row r="434" spans="1:14" s="90" customFormat="1" ht="12" hidden="1" customHeight="1" outlineLevel="1" x14ac:dyDescent="0.2">
      <c r="A434" s="383" t="s">
        <v>422</v>
      </c>
      <c r="B434" s="383"/>
      <c r="C434" s="119">
        <v>1337.89</v>
      </c>
      <c r="D434" s="119">
        <v>1337151.74</v>
      </c>
      <c r="E434" s="384">
        <v>1335813.8500000001</v>
      </c>
      <c r="F434" s="384"/>
      <c r="G434" s="118"/>
      <c r="H434" s="118"/>
      <c r="I434" s="119">
        <v>1337151.74</v>
      </c>
      <c r="J434" s="119">
        <v>22263.54</v>
      </c>
      <c r="K434" s="118"/>
      <c r="L434" s="119">
        <v>1337151.74</v>
      </c>
      <c r="M434" s="119">
        <v>22263.54</v>
      </c>
      <c r="N434" s="121">
        <v>1314888.2</v>
      </c>
    </row>
    <row r="435" spans="1:14" s="90" customFormat="1" ht="12" hidden="1" customHeight="1" outlineLevel="1" x14ac:dyDescent="0.2">
      <c r="A435" s="383" t="s">
        <v>423</v>
      </c>
      <c r="B435" s="383"/>
      <c r="C435" s="119">
        <v>1261.8800000000001</v>
      </c>
      <c r="D435" s="119">
        <v>1261093.78</v>
      </c>
      <c r="E435" s="387">
        <v>1259831.8999999999</v>
      </c>
      <c r="F435" s="387"/>
      <c r="G435" s="118"/>
      <c r="H435" s="118"/>
      <c r="I435" s="119">
        <v>1261093.78</v>
      </c>
      <c r="J435" s="119">
        <v>20997.18</v>
      </c>
      <c r="K435" s="118"/>
      <c r="L435" s="119">
        <v>1261093.78</v>
      </c>
      <c r="M435" s="119">
        <v>20997.18</v>
      </c>
      <c r="N435" s="121">
        <v>1240096.6000000001</v>
      </c>
    </row>
    <row r="436" spans="1:14" s="90" customFormat="1" ht="12" hidden="1" customHeight="1" outlineLevel="1" x14ac:dyDescent="0.2">
      <c r="A436" s="383" t="s">
        <v>424</v>
      </c>
      <c r="B436" s="383"/>
      <c r="C436" s="119">
        <v>1261.8800000000001</v>
      </c>
      <c r="D436" s="119">
        <v>1261093.78</v>
      </c>
      <c r="E436" s="387">
        <v>1259831.8999999999</v>
      </c>
      <c r="F436" s="387"/>
      <c r="G436" s="118"/>
      <c r="H436" s="118"/>
      <c r="I436" s="119">
        <v>1261093.78</v>
      </c>
      <c r="J436" s="119">
        <v>20997.18</v>
      </c>
      <c r="K436" s="118"/>
      <c r="L436" s="119">
        <v>1261093.78</v>
      </c>
      <c r="M436" s="119">
        <v>20997.18</v>
      </c>
      <c r="N436" s="121">
        <v>1240096.6000000001</v>
      </c>
    </row>
    <row r="437" spans="1:14" s="90" customFormat="1" ht="12" hidden="1" customHeight="1" outlineLevel="1" x14ac:dyDescent="0.2">
      <c r="A437" s="383" t="s">
        <v>425</v>
      </c>
      <c r="B437" s="383"/>
      <c r="C437" s="119">
        <v>1261.8800000000001</v>
      </c>
      <c r="D437" s="119">
        <v>1261093.78</v>
      </c>
      <c r="E437" s="387">
        <v>1259831.8999999999</v>
      </c>
      <c r="F437" s="387"/>
      <c r="G437" s="118"/>
      <c r="H437" s="118"/>
      <c r="I437" s="119">
        <v>1261093.78</v>
      </c>
      <c r="J437" s="119">
        <v>20997.18</v>
      </c>
      <c r="K437" s="118"/>
      <c r="L437" s="119">
        <v>1261093.78</v>
      </c>
      <c r="M437" s="119">
        <v>20997.18</v>
      </c>
      <c r="N437" s="121">
        <v>1240096.6000000001</v>
      </c>
    </row>
    <row r="438" spans="1:14" s="90" customFormat="1" ht="12" hidden="1" customHeight="1" outlineLevel="1" x14ac:dyDescent="0.2">
      <c r="A438" s="383" t="s">
        <v>426</v>
      </c>
      <c r="B438" s="383"/>
      <c r="C438" s="118"/>
      <c r="D438" s="121">
        <v>2108829.5</v>
      </c>
      <c r="E438" s="387">
        <v>2108829.5</v>
      </c>
      <c r="F438" s="387"/>
      <c r="G438" s="121">
        <v>2108829.5</v>
      </c>
      <c r="H438" s="118"/>
      <c r="I438" s="121">
        <v>2108829.5</v>
      </c>
      <c r="J438" s="118"/>
      <c r="K438" s="121">
        <v>2108829.5</v>
      </c>
      <c r="L438" s="121">
        <v>2108829.5</v>
      </c>
      <c r="M438" s="118"/>
      <c r="N438" s="121">
        <v>2108829.5</v>
      </c>
    </row>
    <row r="439" spans="1:14" s="90" customFormat="1" ht="12" hidden="1" customHeight="1" outlineLevel="1" x14ac:dyDescent="0.2">
      <c r="A439" s="383" t="s">
        <v>427</v>
      </c>
      <c r="B439" s="383"/>
      <c r="C439" s="118"/>
      <c r="D439" s="120">
        <v>1337679</v>
      </c>
      <c r="E439" s="388">
        <v>1337679</v>
      </c>
      <c r="F439" s="388"/>
      <c r="G439" s="120">
        <v>1337679</v>
      </c>
      <c r="H439" s="118"/>
      <c r="I439" s="120">
        <v>1337679</v>
      </c>
      <c r="J439" s="118"/>
      <c r="K439" s="120">
        <v>1337679</v>
      </c>
      <c r="L439" s="120">
        <v>1337679</v>
      </c>
      <c r="M439" s="118"/>
      <c r="N439" s="120">
        <v>1337679</v>
      </c>
    </row>
    <row r="440" spans="1:14" s="90" customFormat="1" ht="12" hidden="1" customHeight="1" outlineLevel="1" x14ac:dyDescent="0.2">
      <c r="A440" s="383" t="s">
        <v>428</v>
      </c>
      <c r="B440" s="383"/>
      <c r="C440" s="118"/>
      <c r="D440" s="120">
        <v>3710347</v>
      </c>
      <c r="E440" s="388">
        <v>3710347</v>
      </c>
      <c r="F440" s="388"/>
      <c r="G440" s="120">
        <v>3710347</v>
      </c>
      <c r="H440" s="118"/>
      <c r="I440" s="120">
        <v>3710347</v>
      </c>
      <c r="J440" s="118"/>
      <c r="K440" s="120">
        <v>3710347</v>
      </c>
      <c r="L440" s="120">
        <v>3710347</v>
      </c>
      <c r="M440" s="118"/>
      <c r="N440" s="120">
        <v>3710347</v>
      </c>
    </row>
    <row r="441" spans="1:14" s="90" customFormat="1" ht="12" hidden="1" customHeight="1" outlineLevel="1" x14ac:dyDescent="0.2">
      <c r="A441" s="383" t="s">
        <v>429</v>
      </c>
      <c r="B441" s="383"/>
      <c r="C441" s="119">
        <v>1090733.1100000001</v>
      </c>
      <c r="D441" s="119">
        <v>1090733108.45</v>
      </c>
      <c r="E441" s="387">
        <v>1089982018.2</v>
      </c>
      <c r="F441" s="387"/>
      <c r="G441" s="118"/>
      <c r="H441" s="118"/>
      <c r="I441" s="119">
        <v>2182145502.6199999</v>
      </c>
      <c r="J441" s="119">
        <v>25020005.690000001</v>
      </c>
      <c r="K441" s="119">
        <v>1091072751.3099999</v>
      </c>
      <c r="L441" s="119">
        <v>1091072751.3099999</v>
      </c>
      <c r="M441" s="119">
        <v>13647771.130000001</v>
      </c>
      <c r="N441" s="119">
        <v>1077424980.1800001</v>
      </c>
    </row>
    <row r="442" spans="1:14" s="90" customFormat="1" ht="12" hidden="1" customHeight="1" outlineLevel="1" x14ac:dyDescent="0.2">
      <c r="A442" s="383" t="s">
        <v>430</v>
      </c>
      <c r="B442" s="383"/>
      <c r="C442" s="119">
        <v>9933.52</v>
      </c>
      <c r="D442" s="120">
        <v>9933511</v>
      </c>
      <c r="E442" s="384">
        <v>9923577.4800000004</v>
      </c>
      <c r="F442" s="384"/>
      <c r="G442" s="118"/>
      <c r="H442" s="118"/>
      <c r="I442" s="120">
        <v>9933511</v>
      </c>
      <c r="J442" s="119">
        <v>165392.94</v>
      </c>
      <c r="K442" s="118"/>
      <c r="L442" s="120">
        <v>9933511</v>
      </c>
      <c r="M442" s="119">
        <v>165392.94</v>
      </c>
      <c r="N442" s="119">
        <v>9768118.0600000005</v>
      </c>
    </row>
    <row r="443" spans="1:14" s="90" customFormat="1" ht="12" hidden="1" customHeight="1" outlineLevel="1" x14ac:dyDescent="0.2">
      <c r="A443" s="383" t="s">
        <v>431</v>
      </c>
      <c r="B443" s="383"/>
      <c r="C443" s="119">
        <v>11836.17</v>
      </c>
      <c r="D443" s="119">
        <v>11836161.609999999</v>
      </c>
      <c r="E443" s="384">
        <v>11824325.439999999</v>
      </c>
      <c r="F443" s="384"/>
      <c r="G443" s="118"/>
      <c r="H443" s="118"/>
      <c r="I443" s="119">
        <v>23672323.219999999</v>
      </c>
      <c r="J443" s="119">
        <v>1083896.55</v>
      </c>
      <c r="K443" s="119">
        <v>11836161.609999999</v>
      </c>
      <c r="L443" s="119">
        <v>11836161.609999999</v>
      </c>
      <c r="M443" s="121">
        <v>591216.30000000005</v>
      </c>
      <c r="N443" s="119">
        <v>11244945.310000001</v>
      </c>
    </row>
    <row r="444" spans="1:14" s="90" customFormat="1" ht="12" hidden="1" customHeight="1" outlineLevel="1" x14ac:dyDescent="0.2">
      <c r="A444" s="383" t="s">
        <v>432</v>
      </c>
      <c r="B444" s="383"/>
      <c r="C444" s="122">
        <v>264.83</v>
      </c>
      <c r="D444" s="119">
        <v>2264821.67</v>
      </c>
      <c r="E444" s="384">
        <v>4478193.45</v>
      </c>
      <c r="F444" s="384"/>
      <c r="G444" s="118"/>
      <c r="H444" s="118"/>
      <c r="I444" s="119">
        <v>4478458.28</v>
      </c>
      <c r="J444" s="119">
        <v>68660.84</v>
      </c>
      <c r="K444" s="118"/>
      <c r="L444" s="119">
        <v>4478458.28</v>
      </c>
      <c r="M444" s="119">
        <v>68660.84</v>
      </c>
      <c r="N444" s="119">
        <v>4409797.4400000004</v>
      </c>
    </row>
    <row r="445" spans="1:14" s="90" customFormat="1" ht="12" hidden="1" outlineLevel="1" x14ac:dyDescent="0.2">
      <c r="A445" s="383" t="s">
        <v>433</v>
      </c>
      <c r="B445" s="383"/>
      <c r="C445" s="119">
        <v>54023.21</v>
      </c>
      <c r="D445" s="119">
        <v>54023208.93</v>
      </c>
      <c r="E445" s="384">
        <v>53969185.719999999</v>
      </c>
      <c r="F445" s="384"/>
      <c r="G445" s="118"/>
      <c r="H445" s="118"/>
      <c r="I445" s="119">
        <v>108046417.86</v>
      </c>
      <c r="J445" s="119">
        <v>4947175.3099999996</v>
      </c>
      <c r="K445" s="119">
        <v>54023208.93</v>
      </c>
      <c r="L445" s="119">
        <v>54023208.93</v>
      </c>
      <c r="M445" s="119">
        <v>2698459.26</v>
      </c>
      <c r="N445" s="119">
        <v>51324749.670000002</v>
      </c>
    </row>
    <row r="446" spans="1:14" s="90" customFormat="1" ht="12" customHeight="1" collapsed="1" x14ac:dyDescent="0.2">
      <c r="A446" s="385" t="s">
        <v>79</v>
      </c>
      <c r="B446" s="385"/>
      <c r="C446" s="128">
        <v>3305698.06</v>
      </c>
      <c r="D446" s="128">
        <v>3225362025.4400001</v>
      </c>
      <c r="E446" s="386">
        <v>3219066823.3400002</v>
      </c>
      <c r="F446" s="386"/>
      <c r="G446" s="128">
        <v>334011037.83999997</v>
      </c>
      <c r="H446" s="128">
        <v>34109016.32</v>
      </c>
      <c r="I446" s="129">
        <v>5361228352.3999996</v>
      </c>
      <c r="J446" s="128">
        <v>146763523.66</v>
      </c>
      <c r="K446" s="128">
        <v>2458196949.3900003</v>
      </c>
      <c r="L446" s="128">
        <v>3237042440.8499999</v>
      </c>
      <c r="M446" s="128">
        <v>122886219.09</v>
      </c>
      <c r="N446" s="128">
        <v>3114156221.7600002</v>
      </c>
    </row>
    <row r="447" spans="1:14" s="90" customFormat="1" ht="12" customHeight="1" x14ac:dyDescent="0.2">
      <c r="A447" s="352"/>
      <c r="B447" s="352"/>
      <c r="C447" s="353"/>
      <c r="D447" s="353"/>
      <c r="E447" s="353"/>
      <c r="F447" s="353"/>
      <c r="G447" s="353"/>
      <c r="H447" s="353"/>
      <c r="I447" s="354"/>
      <c r="J447" s="353"/>
      <c r="K447" s="353"/>
      <c r="L447" s="353"/>
      <c r="M447" s="353"/>
      <c r="N447" s="353"/>
    </row>
    <row r="448" spans="1:14" s="90" customFormat="1" ht="11.25" x14ac:dyDescent="0.2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</row>
    <row r="449" spans="1:17" s="90" customFormat="1" ht="11.25" x14ac:dyDescent="0.2">
      <c r="A449" s="89"/>
      <c r="B449" s="89"/>
      <c r="C449" s="89"/>
      <c r="D449" s="89"/>
      <c r="E449" s="89"/>
      <c r="F449" s="89"/>
      <c r="I449" s="355"/>
      <c r="J449" s="355"/>
      <c r="K449" s="355"/>
      <c r="L449" s="355"/>
      <c r="M449" s="355"/>
      <c r="N449" s="355"/>
      <c r="O449" s="356"/>
      <c r="P449" s="356"/>
      <c r="Q449" s="356"/>
    </row>
    <row r="450" spans="1:17" x14ac:dyDescent="0.25">
      <c r="A450" s="348" t="s">
        <v>704</v>
      </c>
      <c r="B450" s="141"/>
      <c r="C450" s="141"/>
      <c r="D450" s="349" t="s">
        <v>705</v>
      </c>
      <c r="E450" s="349"/>
      <c r="F450" s="349"/>
      <c r="G450" s="141"/>
      <c r="H450" s="349"/>
      <c r="I450" s="357"/>
      <c r="J450" s="357"/>
      <c r="K450" s="357"/>
      <c r="L450" s="357"/>
      <c r="M450" s="357"/>
      <c r="N450" s="357"/>
      <c r="O450" s="357"/>
      <c r="P450" s="357"/>
      <c r="Q450" s="357"/>
    </row>
    <row r="451" spans="1:17" x14ac:dyDescent="0.25">
      <c r="A451" s="141"/>
      <c r="B451" s="141"/>
      <c r="C451" s="141"/>
      <c r="D451" s="350" t="s">
        <v>706</v>
      </c>
      <c r="E451" s="350"/>
      <c r="F451" s="350"/>
      <c r="G451" s="141"/>
      <c r="H451" s="350" t="s">
        <v>707</v>
      </c>
      <c r="I451" s="359"/>
      <c r="J451" s="359"/>
      <c r="K451" s="359"/>
      <c r="L451" s="359"/>
      <c r="M451" s="359"/>
      <c r="N451" s="359"/>
      <c r="O451" s="359"/>
      <c r="P451" s="359"/>
      <c r="Q451" s="359"/>
    </row>
    <row r="452" spans="1:17" x14ac:dyDescent="0.25">
      <c r="A452" s="348" t="s">
        <v>126</v>
      </c>
      <c r="B452" s="141"/>
      <c r="C452" s="141"/>
      <c r="D452" s="349" t="s">
        <v>708</v>
      </c>
      <c r="E452" s="349"/>
      <c r="F452" s="349"/>
      <c r="G452" s="141"/>
      <c r="H452" s="349"/>
      <c r="I452" s="357"/>
      <c r="J452" s="357"/>
      <c r="K452" s="357"/>
      <c r="L452" s="357"/>
      <c r="M452" s="357"/>
      <c r="N452" s="357"/>
      <c r="O452" s="357"/>
      <c r="P452" s="357"/>
      <c r="Q452" s="357"/>
    </row>
    <row r="453" spans="1:17" x14ac:dyDescent="0.25">
      <c r="A453" s="141"/>
      <c r="B453" s="351" t="s">
        <v>709</v>
      </c>
      <c r="C453" s="141"/>
      <c r="D453" s="350" t="s">
        <v>706</v>
      </c>
      <c r="E453" s="350"/>
      <c r="F453" s="350"/>
      <c r="G453" s="141"/>
      <c r="H453" s="350" t="s">
        <v>707</v>
      </c>
      <c r="I453" s="358"/>
      <c r="J453" s="358"/>
      <c r="K453" s="358"/>
      <c r="L453" s="358"/>
      <c r="M453" s="358"/>
      <c r="N453" s="358"/>
      <c r="O453" s="358"/>
      <c r="P453" s="358"/>
      <c r="Q453" s="358"/>
    </row>
  </sheetData>
  <mergeCells count="891">
    <mergeCell ref="G4:H4"/>
    <mergeCell ref="I4:K4"/>
    <mergeCell ref="L4:N4"/>
    <mergeCell ref="A6:B6"/>
    <mergeCell ref="E6:F6"/>
    <mergeCell ref="A7:B7"/>
    <mergeCell ref="E7:F7"/>
    <mergeCell ref="A1:E1"/>
    <mergeCell ref="A2:E2"/>
    <mergeCell ref="B3:E3"/>
    <mergeCell ref="A4:B5"/>
    <mergeCell ref="C4:C5"/>
    <mergeCell ref="D4:D5"/>
    <mergeCell ref="E4:F5"/>
    <mergeCell ref="A11:B11"/>
    <mergeCell ref="E11:F11"/>
    <mergeCell ref="A12:B12"/>
    <mergeCell ref="E12:F12"/>
    <mergeCell ref="A13:B13"/>
    <mergeCell ref="E13:F13"/>
    <mergeCell ref="A8:B8"/>
    <mergeCell ref="E8:F8"/>
    <mergeCell ref="A9:B9"/>
    <mergeCell ref="E9:F9"/>
    <mergeCell ref="A10:B10"/>
    <mergeCell ref="E10:F10"/>
    <mergeCell ref="A17:B17"/>
    <mergeCell ref="E17:F17"/>
    <mergeCell ref="A18:B18"/>
    <mergeCell ref="E18:F18"/>
    <mergeCell ref="A19:B19"/>
    <mergeCell ref="E19:F19"/>
    <mergeCell ref="A14:B14"/>
    <mergeCell ref="E14:F14"/>
    <mergeCell ref="A15:B15"/>
    <mergeCell ref="E15:F15"/>
    <mergeCell ref="A16:B16"/>
    <mergeCell ref="E16:F16"/>
    <mergeCell ref="A23:B23"/>
    <mergeCell ref="E23:F23"/>
    <mergeCell ref="A24:B24"/>
    <mergeCell ref="E24:F24"/>
    <mergeCell ref="A25:B25"/>
    <mergeCell ref="E25:F25"/>
    <mergeCell ref="A20:B20"/>
    <mergeCell ref="E20:F20"/>
    <mergeCell ref="A21:B21"/>
    <mergeCell ref="E21:F21"/>
    <mergeCell ref="A22:B22"/>
    <mergeCell ref="E22:F22"/>
    <mergeCell ref="A29:B29"/>
    <mergeCell ref="E29:F29"/>
    <mergeCell ref="A30:B30"/>
    <mergeCell ref="E30:F30"/>
    <mergeCell ref="A31:B31"/>
    <mergeCell ref="E31:F31"/>
    <mergeCell ref="A26:B26"/>
    <mergeCell ref="E26:F26"/>
    <mergeCell ref="A27:B27"/>
    <mergeCell ref="E27:F27"/>
    <mergeCell ref="A28:B28"/>
    <mergeCell ref="E28:F28"/>
    <mergeCell ref="A35:B35"/>
    <mergeCell ref="E35:F35"/>
    <mergeCell ref="A36:B36"/>
    <mergeCell ref="E36:F36"/>
    <mergeCell ref="A37:B37"/>
    <mergeCell ref="E37:F37"/>
    <mergeCell ref="A32:B32"/>
    <mergeCell ref="E32:F32"/>
    <mergeCell ref="A33:B33"/>
    <mergeCell ref="E33:F33"/>
    <mergeCell ref="A34:B34"/>
    <mergeCell ref="E34:F34"/>
    <mergeCell ref="A41:B41"/>
    <mergeCell ref="A42:B42"/>
    <mergeCell ref="E42:F42"/>
    <mergeCell ref="A43:B43"/>
    <mergeCell ref="E43:F43"/>
    <mergeCell ref="A44:B44"/>
    <mergeCell ref="E44:F44"/>
    <mergeCell ref="A38:B38"/>
    <mergeCell ref="E38:F38"/>
    <mergeCell ref="A39:B39"/>
    <mergeCell ref="E39:F39"/>
    <mergeCell ref="A40:B40"/>
    <mergeCell ref="E40:F40"/>
    <mergeCell ref="A48:B48"/>
    <mergeCell ref="E48:F48"/>
    <mergeCell ref="A49:B49"/>
    <mergeCell ref="E49:F49"/>
    <mergeCell ref="A50:B50"/>
    <mergeCell ref="E50:F50"/>
    <mergeCell ref="A45:B45"/>
    <mergeCell ref="E45:F45"/>
    <mergeCell ref="A46:B46"/>
    <mergeCell ref="E46:F46"/>
    <mergeCell ref="A47:B47"/>
    <mergeCell ref="E47:F47"/>
    <mergeCell ref="A54:B54"/>
    <mergeCell ref="E54:F54"/>
    <mergeCell ref="A55:B55"/>
    <mergeCell ref="E55:F55"/>
    <mergeCell ref="A56:B56"/>
    <mergeCell ref="E56:F56"/>
    <mergeCell ref="A51:B51"/>
    <mergeCell ref="E51:F51"/>
    <mergeCell ref="A52:B52"/>
    <mergeCell ref="E52:F52"/>
    <mergeCell ref="A53:B53"/>
    <mergeCell ref="E53:F53"/>
    <mergeCell ref="A60:B60"/>
    <mergeCell ref="E60:F60"/>
    <mergeCell ref="A61:B61"/>
    <mergeCell ref="E61:F61"/>
    <mergeCell ref="A62:B62"/>
    <mergeCell ref="E62:F62"/>
    <mergeCell ref="A57:B57"/>
    <mergeCell ref="E57:F57"/>
    <mergeCell ref="A58:B58"/>
    <mergeCell ref="E58:F58"/>
    <mergeCell ref="A59:B59"/>
    <mergeCell ref="E59:F59"/>
    <mergeCell ref="A66:B66"/>
    <mergeCell ref="E66:F66"/>
    <mergeCell ref="A67:B67"/>
    <mergeCell ref="E67:F67"/>
    <mergeCell ref="A68:B68"/>
    <mergeCell ref="E68:F68"/>
    <mergeCell ref="A63:B63"/>
    <mergeCell ref="E63:F63"/>
    <mergeCell ref="A64:B64"/>
    <mergeCell ref="E64:F64"/>
    <mergeCell ref="A65:B65"/>
    <mergeCell ref="E65:F65"/>
    <mergeCell ref="A72:B72"/>
    <mergeCell ref="E72:F72"/>
    <mergeCell ref="A73:B73"/>
    <mergeCell ref="E73:F73"/>
    <mergeCell ref="A74:B74"/>
    <mergeCell ref="E74:F74"/>
    <mergeCell ref="A69:B69"/>
    <mergeCell ref="E69:F69"/>
    <mergeCell ref="A70:B70"/>
    <mergeCell ref="E70:F70"/>
    <mergeCell ref="A71:B71"/>
    <mergeCell ref="E71:F71"/>
    <mergeCell ref="A78:B78"/>
    <mergeCell ref="E78:F78"/>
    <mergeCell ref="A79:B79"/>
    <mergeCell ref="E79:F79"/>
    <mergeCell ref="A80:B80"/>
    <mergeCell ref="E80:F80"/>
    <mergeCell ref="A75:B75"/>
    <mergeCell ref="E75:F75"/>
    <mergeCell ref="A76:B76"/>
    <mergeCell ref="E76:F76"/>
    <mergeCell ref="A77:B77"/>
    <mergeCell ref="E77:F77"/>
    <mergeCell ref="A84:B84"/>
    <mergeCell ref="E84:F84"/>
    <mergeCell ref="A85:B85"/>
    <mergeCell ref="E85:F85"/>
    <mergeCell ref="A86:B86"/>
    <mergeCell ref="E86:F86"/>
    <mergeCell ref="A81:B81"/>
    <mergeCell ref="E81:F81"/>
    <mergeCell ref="A82:B82"/>
    <mergeCell ref="E82:F82"/>
    <mergeCell ref="A83:B83"/>
    <mergeCell ref="E83:F83"/>
    <mergeCell ref="A90:B90"/>
    <mergeCell ref="E90:F90"/>
    <mergeCell ref="A91:B91"/>
    <mergeCell ref="E91:F91"/>
    <mergeCell ref="A92:B92"/>
    <mergeCell ref="E92:F92"/>
    <mergeCell ref="A87:B87"/>
    <mergeCell ref="E87:F87"/>
    <mergeCell ref="A88:B88"/>
    <mergeCell ref="E88:F88"/>
    <mergeCell ref="A89:B89"/>
    <mergeCell ref="E89:F89"/>
    <mergeCell ref="A96:B96"/>
    <mergeCell ref="E96:F96"/>
    <mergeCell ref="A97:B97"/>
    <mergeCell ref="E97:F97"/>
    <mergeCell ref="A98:B98"/>
    <mergeCell ref="E98:F98"/>
    <mergeCell ref="A93:B93"/>
    <mergeCell ref="E93:F93"/>
    <mergeCell ref="A94:B94"/>
    <mergeCell ref="E94:F94"/>
    <mergeCell ref="A95:B95"/>
    <mergeCell ref="E95:F95"/>
    <mergeCell ref="A102:B102"/>
    <mergeCell ref="E102:F102"/>
    <mergeCell ref="A103:B103"/>
    <mergeCell ref="E103:F103"/>
    <mergeCell ref="A104:B104"/>
    <mergeCell ref="E104:F104"/>
    <mergeCell ref="A99:B99"/>
    <mergeCell ref="E99:F99"/>
    <mergeCell ref="A100:B100"/>
    <mergeCell ref="E100:F100"/>
    <mergeCell ref="A101:B101"/>
    <mergeCell ref="E101:F101"/>
    <mergeCell ref="A108:B108"/>
    <mergeCell ref="E108:F108"/>
    <mergeCell ref="A109:B109"/>
    <mergeCell ref="E109:F109"/>
    <mergeCell ref="A110:B110"/>
    <mergeCell ref="E110:F110"/>
    <mergeCell ref="A105:B105"/>
    <mergeCell ref="E105:F105"/>
    <mergeCell ref="A106:B106"/>
    <mergeCell ref="E106:F106"/>
    <mergeCell ref="A107:B107"/>
    <mergeCell ref="E107:F107"/>
    <mergeCell ref="A114:B114"/>
    <mergeCell ref="E114:F114"/>
    <mergeCell ref="A115:B115"/>
    <mergeCell ref="E115:F115"/>
    <mergeCell ref="A116:B116"/>
    <mergeCell ref="E116:F116"/>
    <mergeCell ref="A111:B111"/>
    <mergeCell ref="E111:F111"/>
    <mergeCell ref="A112:B112"/>
    <mergeCell ref="E112:F112"/>
    <mergeCell ref="A113:B113"/>
    <mergeCell ref="E113:F113"/>
    <mergeCell ref="A120:B120"/>
    <mergeCell ref="E120:F120"/>
    <mergeCell ref="A121:B121"/>
    <mergeCell ref="E121:F121"/>
    <mergeCell ref="A122:B122"/>
    <mergeCell ref="E122:F122"/>
    <mergeCell ref="A117:B117"/>
    <mergeCell ref="E117:F117"/>
    <mergeCell ref="A118:B118"/>
    <mergeCell ref="E118:F118"/>
    <mergeCell ref="A119:B119"/>
    <mergeCell ref="E119:F119"/>
    <mergeCell ref="A126:B126"/>
    <mergeCell ref="E126:F126"/>
    <mergeCell ref="A127:B127"/>
    <mergeCell ref="E127:F127"/>
    <mergeCell ref="A128:B128"/>
    <mergeCell ref="E128:F128"/>
    <mergeCell ref="A123:B123"/>
    <mergeCell ref="E123:F123"/>
    <mergeCell ref="A124:B124"/>
    <mergeCell ref="E124:F124"/>
    <mergeCell ref="A125:B125"/>
    <mergeCell ref="E125:F125"/>
    <mergeCell ref="A132:B132"/>
    <mergeCell ref="E132:F132"/>
    <mergeCell ref="A133:B133"/>
    <mergeCell ref="E133:F133"/>
    <mergeCell ref="A134:B134"/>
    <mergeCell ref="E134:F134"/>
    <mergeCell ref="A129:B129"/>
    <mergeCell ref="E129:F129"/>
    <mergeCell ref="A130:B130"/>
    <mergeCell ref="E130:F130"/>
    <mergeCell ref="A131:B131"/>
    <mergeCell ref="E131:F131"/>
    <mergeCell ref="A138:B138"/>
    <mergeCell ref="E138:F138"/>
    <mergeCell ref="A139:B139"/>
    <mergeCell ref="E139:F139"/>
    <mergeCell ref="A140:B140"/>
    <mergeCell ref="E140:F140"/>
    <mergeCell ref="A135:B135"/>
    <mergeCell ref="E135:F135"/>
    <mergeCell ref="A136:B136"/>
    <mergeCell ref="E136:F136"/>
    <mergeCell ref="A137:B137"/>
    <mergeCell ref="E137:F137"/>
    <mergeCell ref="A144:B144"/>
    <mergeCell ref="E144:F144"/>
    <mergeCell ref="A145:B145"/>
    <mergeCell ref="E145:F145"/>
    <mergeCell ref="A146:B146"/>
    <mergeCell ref="E146:F146"/>
    <mergeCell ref="A141:B141"/>
    <mergeCell ref="E141:F141"/>
    <mergeCell ref="A142:B142"/>
    <mergeCell ref="E142:F142"/>
    <mergeCell ref="A143:B143"/>
    <mergeCell ref="E143:F143"/>
    <mergeCell ref="A150:B150"/>
    <mergeCell ref="E150:F150"/>
    <mergeCell ref="A151:B151"/>
    <mergeCell ref="E151:F151"/>
    <mergeCell ref="A152:B152"/>
    <mergeCell ref="E152:F152"/>
    <mergeCell ref="A147:B147"/>
    <mergeCell ref="E147:F147"/>
    <mergeCell ref="A148:B148"/>
    <mergeCell ref="E148:F148"/>
    <mergeCell ref="A149:B149"/>
    <mergeCell ref="E149:F149"/>
    <mergeCell ref="A156:B156"/>
    <mergeCell ref="E156:F156"/>
    <mergeCell ref="A157:B157"/>
    <mergeCell ref="E157:F157"/>
    <mergeCell ref="A158:B158"/>
    <mergeCell ref="E158:F158"/>
    <mergeCell ref="A153:B153"/>
    <mergeCell ref="E153:F153"/>
    <mergeCell ref="A154:B154"/>
    <mergeCell ref="E154:F154"/>
    <mergeCell ref="A155:B155"/>
    <mergeCell ref="E155:F155"/>
    <mergeCell ref="A162:B162"/>
    <mergeCell ref="E162:F162"/>
    <mergeCell ref="A163:B163"/>
    <mergeCell ref="E163:F163"/>
    <mergeCell ref="A164:B164"/>
    <mergeCell ref="E164:F164"/>
    <mergeCell ref="A159:B159"/>
    <mergeCell ref="E159:F159"/>
    <mergeCell ref="A160:B160"/>
    <mergeCell ref="E160:F160"/>
    <mergeCell ref="A161:B161"/>
    <mergeCell ref="E161:F161"/>
    <mergeCell ref="A168:B168"/>
    <mergeCell ref="E168:F168"/>
    <mergeCell ref="A169:B169"/>
    <mergeCell ref="E169:F169"/>
    <mergeCell ref="A170:B170"/>
    <mergeCell ref="E170:F170"/>
    <mergeCell ref="A165:B165"/>
    <mergeCell ref="E165:F165"/>
    <mergeCell ref="A166:B166"/>
    <mergeCell ref="E166:F166"/>
    <mergeCell ref="A167:B167"/>
    <mergeCell ref="E167:F167"/>
    <mergeCell ref="A174:B174"/>
    <mergeCell ref="E174:F174"/>
    <mergeCell ref="A175:B175"/>
    <mergeCell ref="E175:F175"/>
    <mergeCell ref="A176:B176"/>
    <mergeCell ref="E176:F176"/>
    <mergeCell ref="A171:B171"/>
    <mergeCell ref="E171:F171"/>
    <mergeCell ref="A172:B172"/>
    <mergeCell ref="E172:F172"/>
    <mergeCell ref="A173:B173"/>
    <mergeCell ref="E173:F173"/>
    <mergeCell ref="A180:B180"/>
    <mergeCell ref="E180:F180"/>
    <mergeCell ref="A181:B181"/>
    <mergeCell ref="E181:F181"/>
    <mergeCell ref="A182:B182"/>
    <mergeCell ref="E182:F182"/>
    <mergeCell ref="A177:B177"/>
    <mergeCell ref="E177:F177"/>
    <mergeCell ref="A178:B178"/>
    <mergeCell ref="E178:F178"/>
    <mergeCell ref="A179:B179"/>
    <mergeCell ref="E179:F179"/>
    <mergeCell ref="A186:B186"/>
    <mergeCell ref="E186:F186"/>
    <mergeCell ref="A187:B187"/>
    <mergeCell ref="E187:F187"/>
    <mergeCell ref="A188:B188"/>
    <mergeCell ref="E188:F188"/>
    <mergeCell ref="A183:B183"/>
    <mergeCell ref="E183:F183"/>
    <mergeCell ref="A184:B184"/>
    <mergeCell ref="E184:F184"/>
    <mergeCell ref="A185:B185"/>
    <mergeCell ref="E185:F185"/>
    <mergeCell ref="A192:B192"/>
    <mergeCell ref="E192:F192"/>
    <mergeCell ref="A193:B193"/>
    <mergeCell ref="E193:F193"/>
    <mergeCell ref="A194:B194"/>
    <mergeCell ref="E194:F194"/>
    <mergeCell ref="A189:B189"/>
    <mergeCell ref="E189:F189"/>
    <mergeCell ref="A190:B190"/>
    <mergeCell ref="E190:F190"/>
    <mergeCell ref="A191:B191"/>
    <mergeCell ref="E191:F191"/>
    <mergeCell ref="A198:B198"/>
    <mergeCell ref="E198:F198"/>
    <mergeCell ref="A199:B199"/>
    <mergeCell ref="E199:F199"/>
    <mergeCell ref="A200:B200"/>
    <mergeCell ref="E200:F200"/>
    <mergeCell ref="A195:B195"/>
    <mergeCell ref="E195:F195"/>
    <mergeCell ref="A196:B196"/>
    <mergeCell ref="E196:F196"/>
    <mergeCell ref="A197:B197"/>
    <mergeCell ref="E197:F197"/>
    <mergeCell ref="A204:B204"/>
    <mergeCell ref="E204:F204"/>
    <mergeCell ref="A205:B205"/>
    <mergeCell ref="E205:F205"/>
    <mergeCell ref="A206:B206"/>
    <mergeCell ref="E206:F206"/>
    <mergeCell ref="A201:B201"/>
    <mergeCell ref="E201:F201"/>
    <mergeCell ref="A202:B202"/>
    <mergeCell ref="E202:F202"/>
    <mergeCell ref="A203:B203"/>
    <mergeCell ref="E203:F203"/>
    <mergeCell ref="A210:B210"/>
    <mergeCell ref="E210:F210"/>
    <mergeCell ref="A211:B211"/>
    <mergeCell ref="E211:F211"/>
    <mergeCell ref="A212:B212"/>
    <mergeCell ref="E212:F212"/>
    <mergeCell ref="A207:B207"/>
    <mergeCell ref="E207:F207"/>
    <mergeCell ref="A208:B208"/>
    <mergeCell ref="E208:F208"/>
    <mergeCell ref="A209:B209"/>
    <mergeCell ref="E209:F209"/>
    <mergeCell ref="A216:B216"/>
    <mergeCell ref="E216:F216"/>
    <mergeCell ref="A217:B217"/>
    <mergeCell ref="E217:F217"/>
    <mergeCell ref="A218:B218"/>
    <mergeCell ref="E218:F218"/>
    <mergeCell ref="A213:B213"/>
    <mergeCell ref="E213:F213"/>
    <mergeCell ref="A214:B214"/>
    <mergeCell ref="E214:F214"/>
    <mergeCell ref="A215:B215"/>
    <mergeCell ref="E215:F215"/>
    <mergeCell ref="A222:B222"/>
    <mergeCell ref="E222:F222"/>
    <mergeCell ref="A223:B223"/>
    <mergeCell ref="E223:F223"/>
    <mergeCell ref="A224:B224"/>
    <mergeCell ref="E224:F224"/>
    <mergeCell ref="A219:B219"/>
    <mergeCell ref="E219:F219"/>
    <mergeCell ref="A220:B220"/>
    <mergeCell ref="E220:F220"/>
    <mergeCell ref="A221:B221"/>
    <mergeCell ref="E221:F221"/>
    <mergeCell ref="A228:B228"/>
    <mergeCell ref="E228:F228"/>
    <mergeCell ref="A229:B229"/>
    <mergeCell ref="E229:F229"/>
    <mergeCell ref="A230:B230"/>
    <mergeCell ref="E230:F230"/>
    <mergeCell ref="A225:B225"/>
    <mergeCell ref="E225:F225"/>
    <mergeCell ref="A226:B226"/>
    <mergeCell ref="E226:F226"/>
    <mergeCell ref="A227:B227"/>
    <mergeCell ref="E227:F227"/>
    <mergeCell ref="A234:B234"/>
    <mergeCell ref="E234:F234"/>
    <mergeCell ref="A235:B235"/>
    <mergeCell ref="E235:F235"/>
    <mergeCell ref="A236:B236"/>
    <mergeCell ref="E236:F236"/>
    <mergeCell ref="A231:B231"/>
    <mergeCell ref="E231:F231"/>
    <mergeCell ref="A232:B232"/>
    <mergeCell ref="E232:F232"/>
    <mergeCell ref="A233:B233"/>
    <mergeCell ref="E233:F233"/>
    <mergeCell ref="A240:B240"/>
    <mergeCell ref="E240:F240"/>
    <mergeCell ref="A241:B241"/>
    <mergeCell ref="E241:F241"/>
    <mergeCell ref="A242:B242"/>
    <mergeCell ref="E242:F242"/>
    <mergeCell ref="A237:B237"/>
    <mergeCell ref="E237:F237"/>
    <mergeCell ref="A238:B238"/>
    <mergeCell ref="E238:F238"/>
    <mergeCell ref="A239:B239"/>
    <mergeCell ref="E239:F239"/>
    <mergeCell ref="A246:B246"/>
    <mergeCell ref="E246:F246"/>
    <mergeCell ref="A247:B247"/>
    <mergeCell ref="E247:F247"/>
    <mergeCell ref="A248:B248"/>
    <mergeCell ref="E248:F248"/>
    <mergeCell ref="A243:B243"/>
    <mergeCell ref="E243:F243"/>
    <mergeCell ref="A244:B244"/>
    <mergeCell ref="E244:F244"/>
    <mergeCell ref="A245:B245"/>
    <mergeCell ref="E245:F245"/>
    <mergeCell ref="A252:B252"/>
    <mergeCell ref="E252:F252"/>
    <mergeCell ref="A253:B253"/>
    <mergeCell ref="E253:F253"/>
    <mergeCell ref="A254:B254"/>
    <mergeCell ref="E254:F254"/>
    <mergeCell ref="A249:B249"/>
    <mergeCell ref="E249:F249"/>
    <mergeCell ref="A250:B250"/>
    <mergeCell ref="E250:F250"/>
    <mergeCell ref="A251:B251"/>
    <mergeCell ref="E251:F251"/>
    <mergeCell ref="A258:B258"/>
    <mergeCell ref="E258:F258"/>
    <mergeCell ref="A259:B259"/>
    <mergeCell ref="E259:F259"/>
    <mergeCell ref="A260:B260"/>
    <mergeCell ref="E260:F260"/>
    <mergeCell ref="A255:B255"/>
    <mergeCell ref="E255:F255"/>
    <mergeCell ref="A256:B256"/>
    <mergeCell ref="E256:F256"/>
    <mergeCell ref="A257:B257"/>
    <mergeCell ref="E257:F257"/>
    <mergeCell ref="A264:B264"/>
    <mergeCell ref="E264:F264"/>
    <mergeCell ref="A265:B265"/>
    <mergeCell ref="E265:F265"/>
    <mergeCell ref="A266:B266"/>
    <mergeCell ref="E266:F266"/>
    <mergeCell ref="A261:B261"/>
    <mergeCell ref="E261:F261"/>
    <mergeCell ref="A262:B262"/>
    <mergeCell ref="E262:F262"/>
    <mergeCell ref="A263:B263"/>
    <mergeCell ref="E263:F263"/>
    <mergeCell ref="A270:B270"/>
    <mergeCell ref="E270:F270"/>
    <mergeCell ref="A271:B271"/>
    <mergeCell ref="E271:F271"/>
    <mergeCell ref="A272:B272"/>
    <mergeCell ref="E272:F272"/>
    <mergeCell ref="A267:B267"/>
    <mergeCell ref="E267:F267"/>
    <mergeCell ref="A268:B268"/>
    <mergeCell ref="E268:F268"/>
    <mergeCell ref="A269:B269"/>
    <mergeCell ref="E269:F269"/>
    <mergeCell ref="A276:B276"/>
    <mergeCell ref="E276:F276"/>
    <mergeCell ref="A277:B277"/>
    <mergeCell ref="E277:F277"/>
    <mergeCell ref="A278:B278"/>
    <mergeCell ref="E278:F278"/>
    <mergeCell ref="A273:B273"/>
    <mergeCell ref="E273:F273"/>
    <mergeCell ref="A274:B274"/>
    <mergeCell ref="E274:F274"/>
    <mergeCell ref="A275:B275"/>
    <mergeCell ref="E275:F275"/>
    <mergeCell ref="A282:B282"/>
    <mergeCell ref="E282:F282"/>
    <mergeCell ref="A283:B283"/>
    <mergeCell ref="E283:F283"/>
    <mergeCell ref="A284:B284"/>
    <mergeCell ref="E284:F284"/>
    <mergeCell ref="A279:B279"/>
    <mergeCell ref="E279:F279"/>
    <mergeCell ref="A280:B280"/>
    <mergeCell ref="E280:F280"/>
    <mergeCell ref="A281:B281"/>
    <mergeCell ref="E281:F281"/>
    <mergeCell ref="A288:B288"/>
    <mergeCell ref="E288:F288"/>
    <mergeCell ref="A289:B289"/>
    <mergeCell ref="E289:F289"/>
    <mergeCell ref="A290:B290"/>
    <mergeCell ref="E290:F290"/>
    <mergeCell ref="A285:B285"/>
    <mergeCell ref="E285:F285"/>
    <mergeCell ref="A286:B286"/>
    <mergeCell ref="E286:F286"/>
    <mergeCell ref="A287:B287"/>
    <mergeCell ref="E287:F287"/>
    <mergeCell ref="A294:B294"/>
    <mergeCell ref="E294:F294"/>
    <mergeCell ref="A295:B295"/>
    <mergeCell ref="E295:F295"/>
    <mergeCell ref="A296:B296"/>
    <mergeCell ref="E296:F296"/>
    <mergeCell ref="A291:B291"/>
    <mergeCell ref="E291:F291"/>
    <mergeCell ref="A292:B292"/>
    <mergeCell ref="E292:F292"/>
    <mergeCell ref="A293:B293"/>
    <mergeCell ref="E293:F293"/>
    <mergeCell ref="A300:B300"/>
    <mergeCell ref="E300:F300"/>
    <mergeCell ref="A301:B301"/>
    <mergeCell ref="E301:F301"/>
    <mergeCell ref="A302:B302"/>
    <mergeCell ref="E302:F302"/>
    <mergeCell ref="A297:B297"/>
    <mergeCell ref="E297:F297"/>
    <mergeCell ref="A298:B298"/>
    <mergeCell ref="E298:F298"/>
    <mergeCell ref="A299:B299"/>
    <mergeCell ref="E299:F299"/>
    <mergeCell ref="A306:B306"/>
    <mergeCell ref="E306:F306"/>
    <mergeCell ref="A307:B307"/>
    <mergeCell ref="E307:F307"/>
    <mergeCell ref="A308:B308"/>
    <mergeCell ref="E308:F308"/>
    <mergeCell ref="A303:B303"/>
    <mergeCell ref="E303:F303"/>
    <mergeCell ref="A304:B304"/>
    <mergeCell ref="E304:F304"/>
    <mergeCell ref="A305:B305"/>
    <mergeCell ref="E305:F305"/>
    <mergeCell ref="A312:B312"/>
    <mergeCell ref="E312:F312"/>
    <mergeCell ref="A313:B313"/>
    <mergeCell ref="E313:F313"/>
    <mergeCell ref="A314:B314"/>
    <mergeCell ref="E314:F314"/>
    <mergeCell ref="A309:B309"/>
    <mergeCell ref="E309:F309"/>
    <mergeCell ref="A310:B310"/>
    <mergeCell ref="E310:F310"/>
    <mergeCell ref="A311:B311"/>
    <mergeCell ref="E311:F311"/>
    <mergeCell ref="A318:B318"/>
    <mergeCell ref="E318:F318"/>
    <mergeCell ref="A319:B319"/>
    <mergeCell ref="E319:F319"/>
    <mergeCell ref="A320:B320"/>
    <mergeCell ref="E320:F320"/>
    <mergeCell ref="A315:B315"/>
    <mergeCell ref="E315:F315"/>
    <mergeCell ref="A316:B316"/>
    <mergeCell ref="E316:F316"/>
    <mergeCell ref="A317:B317"/>
    <mergeCell ref="E317:F317"/>
    <mergeCell ref="A324:B324"/>
    <mergeCell ref="E324:F324"/>
    <mergeCell ref="A325:B325"/>
    <mergeCell ref="E325:F325"/>
    <mergeCell ref="A326:B326"/>
    <mergeCell ref="E326:F326"/>
    <mergeCell ref="A321:B321"/>
    <mergeCell ref="E321:F321"/>
    <mergeCell ref="A322:B322"/>
    <mergeCell ref="E322:F322"/>
    <mergeCell ref="A323:B323"/>
    <mergeCell ref="E323:F323"/>
    <mergeCell ref="A330:B330"/>
    <mergeCell ref="E330:F330"/>
    <mergeCell ref="A331:B331"/>
    <mergeCell ref="E331:F331"/>
    <mergeCell ref="A332:B332"/>
    <mergeCell ref="E332:F332"/>
    <mergeCell ref="A327:B327"/>
    <mergeCell ref="E327:F327"/>
    <mergeCell ref="A328:B328"/>
    <mergeCell ref="E328:F328"/>
    <mergeCell ref="A329:B329"/>
    <mergeCell ref="E329:F329"/>
    <mergeCell ref="A336:B336"/>
    <mergeCell ref="E336:F336"/>
    <mergeCell ref="A337:B337"/>
    <mergeCell ref="E337:F337"/>
    <mergeCell ref="A338:B338"/>
    <mergeCell ref="E338:F338"/>
    <mergeCell ref="A333:B333"/>
    <mergeCell ref="E333:F333"/>
    <mergeCell ref="A334:B334"/>
    <mergeCell ref="E334:F334"/>
    <mergeCell ref="A335:B335"/>
    <mergeCell ref="E335:F335"/>
    <mergeCell ref="A342:B342"/>
    <mergeCell ref="E342:F342"/>
    <mergeCell ref="A343:B343"/>
    <mergeCell ref="E343:F343"/>
    <mergeCell ref="A344:B344"/>
    <mergeCell ref="E344:F344"/>
    <mergeCell ref="A339:B339"/>
    <mergeCell ref="E339:F339"/>
    <mergeCell ref="A340:B340"/>
    <mergeCell ref="E340:F340"/>
    <mergeCell ref="A341:B341"/>
    <mergeCell ref="E341:F341"/>
    <mergeCell ref="A348:B348"/>
    <mergeCell ref="E348:F348"/>
    <mergeCell ref="A349:B349"/>
    <mergeCell ref="E349:F349"/>
    <mergeCell ref="A350:B350"/>
    <mergeCell ref="E350:F350"/>
    <mergeCell ref="A345:B345"/>
    <mergeCell ref="E345:F345"/>
    <mergeCell ref="A346:B346"/>
    <mergeCell ref="E346:F346"/>
    <mergeCell ref="A347:B347"/>
    <mergeCell ref="E347:F347"/>
    <mergeCell ref="A354:B354"/>
    <mergeCell ref="E354:F354"/>
    <mergeCell ref="A355:B355"/>
    <mergeCell ref="E355:F355"/>
    <mergeCell ref="A356:B356"/>
    <mergeCell ref="E356:F356"/>
    <mergeCell ref="A351:B351"/>
    <mergeCell ref="E351:F351"/>
    <mergeCell ref="A352:B352"/>
    <mergeCell ref="E352:F352"/>
    <mergeCell ref="A353:B353"/>
    <mergeCell ref="E353:F353"/>
    <mergeCell ref="A360:B360"/>
    <mergeCell ref="E360:F360"/>
    <mergeCell ref="A361:B361"/>
    <mergeCell ref="E361:F361"/>
    <mergeCell ref="A362:B362"/>
    <mergeCell ref="E362:F362"/>
    <mergeCell ref="A357:B357"/>
    <mergeCell ref="E357:F357"/>
    <mergeCell ref="A358:B358"/>
    <mergeCell ref="E358:F358"/>
    <mergeCell ref="A359:B359"/>
    <mergeCell ref="E359:F359"/>
    <mergeCell ref="A366:B366"/>
    <mergeCell ref="E366:F366"/>
    <mergeCell ref="A367:B367"/>
    <mergeCell ref="E367:F367"/>
    <mergeCell ref="A368:B368"/>
    <mergeCell ref="E368:F368"/>
    <mergeCell ref="A363:B363"/>
    <mergeCell ref="E363:F363"/>
    <mergeCell ref="A364:B364"/>
    <mergeCell ref="E364:F364"/>
    <mergeCell ref="A365:B365"/>
    <mergeCell ref="E365:F365"/>
    <mergeCell ref="A372:B372"/>
    <mergeCell ref="E372:F372"/>
    <mergeCell ref="A373:B373"/>
    <mergeCell ref="E373:F373"/>
    <mergeCell ref="A374:B374"/>
    <mergeCell ref="E374:F374"/>
    <mergeCell ref="A369:B369"/>
    <mergeCell ref="E369:F369"/>
    <mergeCell ref="A370:B370"/>
    <mergeCell ref="E370:F370"/>
    <mergeCell ref="A371:B371"/>
    <mergeCell ref="E371:F371"/>
    <mergeCell ref="A378:B378"/>
    <mergeCell ref="E378:F378"/>
    <mergeCell ref="A379:B379"/>
    <mergeCell ref="E379:F379"/>
    <mergeCell ref="A380:B380"/>
    <mergeCell ref="E380:F380"/>
    <mergeCell ref="A375:B375"/>
    <mergeCell ref="E375:F375"/>
    <mergeCell ref="A376:B376"/>
    <mergeCell ref="E376:F376"/>
    <mergeCell ref="A377:B377"/>
    <mergeCell ref="E377:F377"/>
    <mergeCell ref="A384:B384"/>
    <mergeCell ref="E384:F384"/>
    <mergeCell ref="A385:B385"/>
    <mergeCell ref="E385:F385"/>
    <mergeCell ref="A386:B386"/>
    <mergeCell ref="E386:F386"/>
    <mergeCell ref="A381:B381"/>
    <mergeCell ref="E381:F381"/>
    <mergeCell ref="A382:B382"/>
    <mergeCell ref="E382:F382"/>
    <mergeCell ref="A383:B383"/>
    <mergeCell ref="E383:F383"/>
    <mergeCell ref="A390:B390"/>
    <mergeCell ref="E390:F390"/>
    <mergeCell ref="A391:B391"/>
    <mergeCell ref="E391:F391"/>
    <mergeCell ref="A392:B392"/>
    <mergeCell ref="E392:F392"/>
    <mergeCell ref="A387:B387"/>
    <mergeCell ref="E387:F387"/>
    <mergeCell ref="A388:B388"/>
    <mergeCell ref="E388:F388"/>
    <mergeCell ref="A389:B389"/>
    <mergeCell ref="E389:F389"/>
    <mergeCell ref="A396:B396"/>
    <mergeCell ref="E396:F396"/>
    <mergeCell ref="A397:B397"/>
    <mergeCell ref="E397:F397"/>
    <mergeCell ref="A398:B398"/>
    <mergeCell ref="E398:F398"/>
    <mergeCell ref="A393:B393"/>
    <mergeCell ref="E393:F393"/>
    <mergeCell ref="A394:B394"/>
    <mergeCell ref="E394:F394"/>
    <mergeCell ref="A395:B395"/>
    <mergeCell ref="E395:F395"/>
    <mergeCell ref="A402:B402"/>
    <mergeCell ref="E402:F402"/>
    <mergeCell ref="A403:B403"/>
    <mergeCell ref="E403:F403"/>
    <mergeCell ref="A404:B404"/>
    <mergeCell ref="E404:F404"/>
    <mergeCell ref="A399:B399"/>
    <mergeCell ref="E399:F399"/>
    <mergeCell ref="A400:B400"/>
    <mergeCell ref="E400:F400"/>
    <mergeCell ref="A401:B401"/>
    <mergeCell ref="E401:F401"/>
    <mergeCell ref="A408:B408"/>
    <mergeCell ref="E408:F408"/>
    <mergeCell ref="A409:B409"/>
    <mergeCell ref="E409:F409"/>
    <mergeCell ref="A410:B410"/>
    <mergeCell ref="E410:F410"/>
    <mergeCell ref="A405:B405"/>
    <mergeCell ref="E405:F405"/>
    <mergeCell ref="A406:B406"/>
    <mergeCell ref="E406:F406"/>
    <mergeCell ref="A407:B407"/>
    <mergeCell ref="E407:F407"/>
    <mergeCell ref="A414:B414"/>
    <mergeCell ref="E414:F414"/>
    <mergeCell ref="A415:B415"/>
    <mergeCell ref="E415:F415"/>
    <mergeCell ref="A416:B416"/>
    <mergeCell ref="E416:F416"/>
    <mergeCell ref="A411:B411"/>
    <mergeCell ref="E411:F411"/>
    <mergeCell ref="A412:B412"/>
    <mergeCell ref="E412:F412"/>
    <mergeCell ref="A413:B413"/>
    <mergeCell ref="E413:F413"/>
    <mergeCell ref="A420:B420"/>
    <mergeCell ref="E420:F420"/>
    <mergeCell ref="A421:B421"/>
    <mergeCell ref="E421:F421"/>
    <mergeCell ref="A422:B422"/>
    <mergeCell ref="E422:F422"/>
    <mergeCell ref="A417:B417"/>
    <mergeCell ref="E417:F417"/>
    <mergeCell ref="A418:B418"/>
    <mergeCell ref="E418:F418"/>
    <mergeCell ref="A419:B419"/>
    <mergeCell ref="E419:F419"/>
    <mergeCell ref="A426:B426"/>
    <mergeCell ref="E426:F426"/>
    <mergeCell ref="A427:B427"/>
    <mergeCell ref="E427:F427"/>
    <mergeCell ref="A428:B428"/>
    <mergeCell ref="E428:F428"/>
    <mergeCell ref="A423:B423"/>
    <mergeCell ref="E423:F423"/>
    <mergeCell ref="A424:B424"/>
    <mergeCell ref="E424:F424"/>
    <mergeCell ref="A425:B425"/>
    <mergeCell ref="E425:F425"/>
    <mergeCell ref="A432:B432"/>
    <mergeCell ref="E432:F432"/>
    <mergeCell ref="A433:B433"/>
    <mergeCell ref="E433:F433"/>
    <mergeCell ref="A434:B434"/>
    <mergeCell ref="E434:F434"/>
    <mergeCell ref="A429:B429"/>
    <mergeCell ref="E429:F429"/>
    <mergeCell ref="A430:B430"/>
    <mergeCell ref="E430:F430"/>
    <mergeCell ref="A431:B431"/>
    <mergeCell ref="E431:F431"/>
    <mergeCell ref="A438:B438"/>
    <mergeCell ref="E438:F438"/>
    <mergeCell ref="A439:B439"/>
    <mergeCell ref="E439:F439"/>
    <mergeCell ref="A440:B440"/>
    <mergeCell ref="E440:F440"/>
    <mergeCell ref="A435:B435"/>
    <mergeCell ref="E435:F435"/>
    <mergeCell ref="A436:B436"/>
    <mergeCell ref="E436:F436"/>
    <mergeCell ref="A437:B437"/>
    <mergeCell ref="E437:F437"/>
    <mergeCell ref="A444:B444"/>
    <mergeCell ref="E444:F444"/>
    <mergeCell ref="A445:B445"/>
    <mergeCell ref="E445:F445"/>
    <mergeCell ref="A446:B446"/>
    <mergeCell ref="E446:F446"/>
    <mergeCell ref="A441:B441"/>
    <mergeCell ref="E441:F441"/>
    <mergeCell ref="A442:B442"/>
    <mergeCell ref="E442:F442"/>
    <mergeCell ref="A443:B443"/>
    <mergeCell ref="E443:F443"/>
  </mergeCell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4C31-9A54-4896-BB6B-544F3FB84CE1}">
  <sheetPr codeName="Лист11">
    <tabColor rgb="FF92D050"/>
  </sheetPr>
  <dimension ref="A1:D14"/>
  <sheetViews>
    <sheetView workbookViewId="0">
      <selection activeCell="E3" sqref="E3:E6"/>
    </sheetView>
  </sheetViews>
  <sheetFormatPr defaultRowHeight="15" x14ac:dyDescent="0.25"/>
  <cols>
    <col min="3" max="3" width="15.28515625" bestFit="1" customWidth="1"/>
    <col min="4" max="4" width="12.85546875" bestFit="1" customWidth="1"/>
    <col min="5" max="5" width="13.42578125" bestFit="1" customWidth="1"/>
  </cols>
  <sheetData>
    <row r="1" spans="1:4" x14ac:dyDescent="0.25">
      <c r="A1" s="19" t="s">
        <v>56</v>
      </c>
      <c r="B1" s="19" t="s">
        <v>57</v>
      </c>
      <c r="C1" s="19" t="s">
        <v>58</v>
      </c>
      <c r="D1" s="19" t="s">
        <v>59</v>
      </c>
    </row>
    <row r="2" spans="1:4" x14ac:dyDescent="0.25">
      <c r="A2" s="27" t="s">
        <v>55</v>
      </c>
      <c r="B2" s="16">
        <v>1</v>
      </c>
      <c r="C2" s="17">
        <v>0</v>
      </c>
      <c r="D2" s="18">
        <f>C2*1.12</f>
        <v>0</v>
      </c>
    </row>
    <row r="3" spans="1:4" x14ac:dyDescent="0.25">
      <c r="A3" s="27" t="s">
        <v>63</v>
      </c>
      <c r="B3" s="16">
        <v>2</v>
      </c>
      <c r="C3" s="17">
        <v>0</v>
      </c>
      <c r="D3" s="18">
        <f>C3*1.12</f>
        <v>0</v>
      </c>
    </row>
    <row r="4" spans="1:4" x14ac:dyDescent="0.25">
      <c r="A4" s="27" t="s">
        <v>64</v>
      </c>
      <c r="B4" s="21">
        <v>3</v>
      </c>
      <c r="C4" s="17">
        <v>252546.43</v>
      </c>
      <c r="D4" s="18">
        <f t="shared" ref="D4:D13" si="0">C4*1.12</f>
        <v>282852.00160000002</v>
      </c>
    </row>
    <row r="5" spans="1:4" x14ac:dyDescent="0.25">
      <c r="A5" s="27" t="s">
        <v>65</v>
      </c>
      <c r="B5" s="21">
        <v>4</v>
      </c>
      <c r="C5" s="17">
        <v>37500</v>
      </c>
      <c r="D5" s="17">
        <f t="shared" si="0"/>
        <v>42000.000000000007</v>
      </c>
    </row>
    <row r="6" spans="1:4" x14ac:dyDescent="0.25">
      <c r="A6" s="27" t="s">
        <v>66</v>
      </c>
      <c r="B6" s="16">
        <v>5</v>
      </c>
      <c r="C6" s="17">
        <v>0</v>
      </c>
      <c r="D6" s="17">
        <f t="shared" si="0"/>
        <v>0</v>
      </c>
    </row>
    <row r="7" spans="1:4" x14ac:dyDescent="0.25">
      <c r="A7" s="27" t="s">
        <v>67</v>
      </c>
      <c r="B7" s="16">
        <v>6</v>
      </c>
      <c r="C7" s="17">
        <v>0</v>
      </c>
      <c r="D7" s="17">
        <f t="shared" si="0"/>
        <v>0</v>
      </c>
    </row>
    <row r="8" spans="1:4" x14ac:dyDescent="0.25">
      <c r="A8" s="27" t="s">
        <v>68</v>
      </c>
      <c r="B8" s="21">
        <v>7</v>
      </c>
      <c r="C8" s="17">
        <v>0</v>
      </c>
      <c r="D8" s="17">
        <f t="shared" si="0"/>
        <v>0</v>
      </c>
    </row>
    <row r="9" spans="1:4" x14ac:dyDescent="0.25">
      <c r="A9" s="27" t="s">
        <v>69</v>
      </c>
      <c r="B9" s="21">
        <v>8</v>
      </c>
      <c r="C9" s="17">
        <v>0</v>
      </c>
      <c r="D9" s="17">
        <f t="shared" si="0"/>
        <v>0</v>
      </c>
    </row>
    <row r="10" spans="1:4" x14ac:dyDescent="0.25">
      <c r="A10" s="27" t="s">
        <v>70</v>
      </c>
      <c r="B10" s="16">
        <v>9</v>
      </c>
      <c r="C10" s="17">
        <v>0</v>
      </c>
      <c r="D10" s="17">
        <f t="shared" si="0"/>
        <v>0</v>
      </c>
    </row>
    <row r="11" spans="1:4" x14ac:dyDescent="0.25">
      <c r="A11" s="27" t="s">
        <v>71</v>
      </c>
      <c r="B11" s="16">
        <v>10</v>
      </c>
      <c r="C11" s="17">
        <v>0</v>
      </c>
      <c r="D11" s="17">
        <f t="shared" si="0"/>
        <v>0</v>
      </c>
    </row>
    <row r="12" spans="1:4" x14ac:dyDescent="0.25">
      <c r="A12" s="27" t="s">
        <v>72</v>
      </c>
      <c r="B12" s="21">
        <v>11</v>
      </c>
      <c r="C12" s="17">
        <v>338124.99</v>
      </c>
      <c r="D12" s="17">
        <f t="shared" si="0"/>
        <v>378699.98880000005</v>
      </c>
    </row>
    <row r="13" spans="1:4" x14ac:dyDescent="0.25">
      <c r="A13" s="27" t="s">
        <v>73</v>
      </c>
      <c r="B13" s="44">
        <v>12</v>
      </c>
      <c r="C13" s="45">
        <v>0</v>
      </c>
      <c r="D13" s="45">
        <f t="shared" si="0"/>
        <v>0</v>
      </c>
    </row>
    <row r="14" spans="1:4" x14ac:dyDescent="0.25">
      <c r="A14" s="399" t="s">
        <v>77</v>
      </c>
      <c r="B14" s="399"/>
      <c r="C14" s="78">
        <f>SUM(C2:C13)</f>
        <v>628171.41999999993</v>
      </c>
      <c r="D14" s="78">
        <f>SUM(D2:D13)</f>
        <v>703551.99040000001</v>
      </c>
    </row>
  </sheetData>
  <mergeCells count="1"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</vt:i4>
      </vt:variant>
    </vt:vector>
  </HeadingPairs>
  <TitlesOfParts>
    <vt:vector size="19" baseType="lpstr">
      <vt:lpstr>ТС</vt:lpstr>
      <vt:lpstr>Потери</vt:lpstr>
      <vt:lpstr>Продувка 46,7км.													(П</vt:lpstr>
      <vt:lpstr>Газ</vt:lpstr>
      <vt:lpstr>ГСМ</vt:lpstr>
      <vt:lpstr>Автогаз</vt:lpstr>
      <vt:lpstr>Зарплата+Налоги</vt:lpstr>
      <vt:lpstr>Амортизация</vt:lpstr>
      <vt:lpstr>Спец.одежда</vt:lpstr>
      <vt:lpstr>Обучение ПП</vt:lpstr>
      <vt:lpstr>Услуги связи</vt:lpstr>
      <vt:lpstr>Канц.товары</vt:lpstr>
      <vt:lpstr>Аренда</vt:lpstr>
      <vt:lpstr>Налоги</vt:lpstr>
      <vt:lpstr>Страхование</vt:lpstr>
      <vt:lpstr>Командиров. ГСМ</vt:lpstr>
      <vt:lpstr>Амортизация!Область_печати</vt:lpstr>
      <vt:lpstr>'Продувка 46,7км.													(П'!Область_печати</vt:lpstr>
      <vt:lpstr>ТС!Область_печати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2020-04-30T05:16:44Z</dcterms:modified>
</cp:coreProperties>
</file>